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8. August/"/>
    </mc:Choice>
  </mc:AlternateContent>
  <xr:revisionPtr revIDLastSave="797" documentId="8_{F52F3871-82EC-40AE-A6B7-73D21CAA9270}" xr6:coauthVersionLast="47" xr6:coauthVersionMax="47" xr10:uidLastSave="{55458C03-C4E4-4A99-8913-FD8AD7594E76}"/>
  <workbookProtection workbookAlgorithmName="SHA-512" workbookHashValue="3eJES9OYseoFrtmmgqgZ3cLprb49/G+8uchSbaGLUc614cNBDBy6R+/18sbY38Rzr5FleVFhsbyfNukODj7PXQ==" workbookSaltValue="z1RJ6IhsIAF08B+LbI/Ehw==" workbookSpinCount="100000" lockStructure="1"/>
  <bookViews>
    <workbookView xWindow="-120" yWindow="-120" windowWidth="29040" windowHeight="15720" tabRatio="829" firstSheet="1" activeTab="1" xr2:uid="{00000000-000D-0000-FFFF-FFFF00000000}"/>
  </bookViews>
  <sheets>
    <sheet name="Notes" sheetId="22" state="hidden" r:id="rId1"/>
    <sheet name="Instructions" sheetId="10" r:id="rId2"/>
    <sheet name="Instructions (Fixed Fee)" sheetId="23" state="hidden" r:id="rId3"/>
    <sheet name="Instructions (Demonstrator)" sheetId="25" state="hidden" r:id="rId4"/>
    <sheet name="UniWorkforce Hourly Timesheet" sheetId="1" r:id="rId5"/>
    <sheet name="UniWorkforce Fixed Fee Claim" sheetId="24" state="hidden"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Output Demonstrator" sheetId="27" state="hidden" r:id="rId14"/>
    <sheet name="Types" sheetId="4" state="hidden" r:id="rId15"/>
    <sheet name="Bucket Posts" sheetId="17" state="hidden" r:id="rId16"/>
    <sheet name="Departments" sheetId="9" state="hidden" r:id="rId17"/>
  </sheets>
  <externalReferences>
    <externalReference r:id="rId18"/>
  </externalReferences>
  <definedNames>
    <definedName name="_xlnm._FilterDatabase" localSheetId="6" hidden="1">'UniWorkforce Demonstrator Hours'!$CZ$146:$DD$236</definedName>
    <definedName name="_xlnm._FilterDatabase" localSheetId="4" hidden="1">'UniWorkforce Hourly Timesheet'!$CZ$146:$DD$236</definedName>
    <definedName name="AcademicSupport">Types!$O$4:$O$5</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Parameters!$M$1:$M$30</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Rates!$D$2:$V$37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Parameters!$I$1:$J$188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I182" i="3"/>
  <c r="I183" i="3"/>
  <c r="I184" i="3" s="1"/>
  <c r="I185" i="3" s="1"/>
  <c r="I186" i="3" s="1"/>
  <c r="I187" i="3" s="1"/>
  <c r="I188" i="3" s="1"/>
  <c r="I159" i="3"/>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43" i="3" l="1"/>
  <c r="I144" i="3" s="1"/>
  <c r="I145" i="3" s="1"/>
  <c r="I146" i="3" s="1"/>
  <c r="I147" i="3" s="1"/>
  <c r="I148" i="3" s="1"/>
  <c r="I149" i="3" s="1"/>
  <c r="I150" i="3" s="1"/>
  <c r="I151" i="3" s="1"/>
  <c r="I152" i="3" s="1"/>
  <c r="I153" i="3" s="1"/>
  <c r="I154" i="3" s="1"/>
  <c r="I155" i="3" s="1"/>
  <c r="I156" i="3" s="1"/>
  <c r="I157" i="3" s="1"/>
  <c r="I158" i="3" s="1"/>
  <c r="D14" i="3"/>
  <c r="E14" i="3"/>
  <c r="L20" i="12" l="1"/>
  <c r="L21" i="12"/>
  <c r="L22" i="12"/>
  <c r="L23" i="12"/>
  <c r="L24" i="12"/>
  <c r="L25" i="12"/>
  <c r="L26" i="12"/>
  <c r="L27" i="12"/>
  <c r="L28" i="12"/>
  <c r="L29" i="12"/>
  <c r="L30" i="12"/>
  <c r="L31" i="12"/>
  <c r="L32" i="12"/>
  <c r="L19" i="12"/>
  <c r="D13" i="3"/>
  <c r="E13" i="3"/>
  <c r="D12" i="3" l="1"/>
  <c r="E12" i="3"/>
  <c r="AL16" i="1"/>
  <c r="AL14" i="1"/>
  <c r="AL12" i="1"/>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F39" i="24"/>
  <c r="S39" i="24" s="1"/>
  <c r="AQ37" i="24"/>
  <c r="AN37" i="24"/>
  <c r="AO37" i="24" s="1"/>
  <c r="AP37" i="24" s="1"/>
  <c r="AN32" i="24"/>
  <c r="F32" i="24"/>
  <c r="AO32" i="24" s="1"/>
  <c r="AQ30" i="24"/>
  <c r="AO30" i="24"/>
  <c r="AP30" i="24" s="1"/>
  <c r="AN30" i="24"/>
  <c r="AN25" i="24"/>
  <c r="F25" i="24"/>
  <c r="AO25" i="24" s="1"/>
  <c r="AQ23" i="24"/>
  <c r="AN23" i="24"/>
  <c r="AO23" i="24" s="1"/>
  <c r="AP23" i="24" s="1"/>
  <c r="AN18" i="24"/>
  <c r="F18" i="24"/>
  <c r="AO18" i="24" s="1"/>
  <c r="AQ16" i="24"/>
  <c r="AN16" i="24"/>
  <c r="AO16" i="24" s="1"/>
  <c r="AP16" i="24" s="1"/>
  <c r="AN8" i="24"/>
  <c r="C14" i="24" s="1"/>
  <c r="D14" i="24" s="1"/>
  <c r="AO39" i="24" l="1"/>
  <c r="S32" i="24"/>
  <c r="AQ14" i="24"/>
  <c r="AP50"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AO50" i="24"/>
  <c r="AQ21" i="24" l="1"/>
  <c r="D21" i="24"/>
  <c r="AP14" i="24"/>
  <c r="AM14" i="24" s="1"/>
  <c r="AH90" i="26"/>
  <c r="AL48" i="26"/>
  <c r="AM48" i="26" s="1"/>
  <c r="AJ35" i="26" s="1"/>
  <c r="AL32" i="26"/>
  <c r="AH30" i="26"/>
  <c r="AF22" i="26"/>
  <c r="AH22" i="26" s="1"/>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AN21" i="24"/>
  <c r="AO21" i="24" s="1"/>
  <c r="AM32" i="26" l="1"/>
  <c r="D28" i="24"/>
  <c r="AQ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AP21" i="24"/>
  <c r="AJ19" i="26" l="1"/>
  <c r="AP28" i="24"/>
  <c r="AM28" i="24" s="1"/>
  <c r="AQ35"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AM21" i="24"/>
  <c r="D42" i="24" l="1"/>
  <c r="AQ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M35" i="24" s="1"/>
  <c r="AN42" i="24"/>
  <c r="AO42" i="24" s="1"/>
  <c r="BG138" i="26" l="1"/>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Y188" i="26" l="1" a="1"/>
  <c r="AY188" i="26" s="1"/>
  <c r="AX187" i="26" a="1"/>
  <c r="AX187" i="26" s="1"/>
  <c r="AX192" i="26" a="1"/>
  <c r="AX192" i="26" s="1"/>
  <c r="AY180" i="26" a="1"/>
  <c r="AY180" i="26" s="1"/>
  <c r="AY190" i="26" a="1"/>
  <c r="AY190" i="26" s="1"/>
  <c r="AY181" i="26" a="1"/>
  <c r="AY181" i="26" s="1"/>
  <c r="AY185" i="26" a="1"/>
  <c r="AY185" i="26" s="1"/>
  <c r="AY187" i="26" a="1"/>
  <c r="AY187" i="26" s="1"/>
  <c r="AY191" i="26" a="1"/>
  <c r="AY191" i="26" s="1"/>
  <c r="AY189" i="26" a="1"/>
  <c r="AY189" i="26" s="1"/>
  <c r="AX188" i="26" a="1"/>
  <c r="AX188" i="26" s="1"/>
  <c r="AX189" i="26" a="1"/>
  <c r="AX189" i="26" s="1"/>
  <c r="AX185" i="26" a="1"/>
  <c r="AX185" i="26" s="1"/>
  <c r="AY193" i="26" a="1"/>
  <c r="AY193" i="26" s="1"/>
  <c r="AX177" i="26" a="1"/>
  <c r="AX177" i="26" s="1"/>
  <c r="AX190" i="26" a="1"/>
  <c r="AX190" i="26" s="1"/>
  <c r="AX178" i="26" a="1"/>
  <c r="AX178" i="26" s="1"/>
  <c r="AY176" i="26" a="1"/>
  <c r="AY176" i="26" s="1"/>
  <c r="AW167" i="26"/>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DD195" i="26" s="1"/>
  <c r="BC166" i="26"/>
  <c r="BG146" i="26"/>
  <c r="BF147"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AL47" i="26"/>
  <c r="AF48" i="26"/>
  <c r="BF149" i="26" l="1"/>
  <c r="BC149" i="26" s="1"/>
  <c r="DD165" i="26"/>
  <c r="BL160" i="26"/>
  <c r="DC197" i="26" s="1"/>
  <c r="BL158" i="26"/>
  <c r="BI158" i="26" s="1"/>
  <c r="BL159" i="26"/>
  <c r="DC196" i="26" s="1"/>
  <c r="BF148" i="26"/>
  <c r="BC148" i="26" s="1"/>
  <c r="BF150" i="26"/>
  <c r="DC169" i="26" s="1"/>
  <c r="BL163" i="26"/>
  <c r="DC200" i="26" s="1"/>
  <c r="BF146" i="26"/>
  <c r="BC146" i="26" s="1"/>
  <c r="BF151" i="26"/>
  <c r="DC170" i="26" s="1"/>
  <c r="BL162" i="26"/>
  <c r="DC199" i="26" s="1"/>
  <c r="BD171" i="26"/>
  <c r="BL161" i="26"/>
  <c r="DC198"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9" i="26" s="1"/>
  <c r="DD222" i="26" s="1"/>
  <c r="AB96" i="26"/>
  <c r="C210" i="26" s="1"/>
  <c r="AX260" i="26" s="1" a="1"/>
  <c r="AX260" i="26" s="1"/>
  <c r="BS136" i="26"/>
  <c r="BS157" i="26" s="1"/>
  <c r="DD212" i="26" s="1"/>
  <c r="AF75" i="26"/>
  <c r="AL75" i="26" s="1"/>
  <c r="AB80" i="26"/>
  <c r="C203" i="26" s="1"/>
  <c r="AY232" i="26" s="1" a="1"/>
  <c r="AY232" i="26" s="1"/>
  <c r="BS129" i="26"/>
  <c r="AF71" i="26"/>
  <c r="AL71" i="26" s="1"/>
  <c r="DC166" i="26"/>
  <c r="BC147" i="26"/>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AW151" i="26"/>
  <c r="DC152" i="26"/>
  <c r="AW162" i="26"/>
  <c r="DC163" i="26"/>
  <c r="BM156" i="26"/>
  <c r="DD193" i="26" s="1"/>
  <c r="BM155" i="26"/>
  <c r="DD192" i="26" s="1"/>
  <c r="BM154" i="26"/>
  <c r="DD191" i="26" s="1"/>
  <c r="BI168" i="26"/>
  <c r="BM157" i="26"/>
  <c r="DD194" i="26" s="1"/>
  <c r="BM153" i="26"/>
  <c r="DD190" i="26" s="1"/>
  <c r="BM152" i="26"/>
  <c r="BI169" i="26"/>
  <c r="AW155" i="26"/>
  <c r="DC156" i="26"/>
  <c r="AW152" i="26"/>
  <c r="DC153"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AW153" i="26"/>
  <c r="DC154" i="26"/>
  <c r="DC149" i="26"/>
  <c r="AW148" i="26"/>
  <c r="DC160" i="26"/>
  <c r="AW159" i="26"/>
  <c r="BM151" i="26"/>
  <c r="DD188" i="26" s="1"/>
  <c r="DC168" i="26" l="1"/>
  <c r="DC195" i="26"/>
  <c r="DC165" i="26"/>
  <c r="DC167" i="26"/>
  <c r="BI160" i="26"/>
  <c r="AY251" i="26" a="1"/>
  <c r="AY251" i="26" s="1"/>
  <c r="BI162" i="26"/>
  <c r="AY260" i="26" a="1"/>
  <c r="AY260" i="26" s="1"/>
  <c r="BZ148" i="26"/>
  <c r="DD221" i="26" s="1"/>
  <c r="BI161" i="26"/>
  <c r="BI159" i="26"/>
  <c r="AX264" i="26" a="1"/>
  <c r="AX264" i="26" s="1"/>
  <c r="AY259" i="26" a="1"/>
  <c r="AY259" i="26" s="1"/>
  <c r="AX253" i="26" a="1"/>
  <c r="AX253" i="26" s="1"/>
  <c r="AX252" i="26" a="1"/>
  <c r="AX252" i="26" s="1"/>
  <c r="AY263" i="26" a="1"/>
  <c r="AY263" i="26" s="1"/>
  <c r="AX256" i="26" a="1"/>
  <c r="AX256" i="26" s="1"/>
  <c r="BS154" i="26"/>
  <c r="DD209" i="26" s="1"/>
  <c r="BS159" i="26"/>
  <c r="DD214" i="26" s="1"/>
  <c r="BC151" i="26"/>
  <c r="BZ156" i="26"/>
  <c r="DD229" i="26" s="1"/>
  <c r="BS162" i="26"/>
  <c r="DD217" i="26" s="1"/>
  <c r="BZ161" i="26"/>
  <c r="DD234" i="26" s="1"/>
  <c r="BI163" i="26"/>
  <c r="BO169" i="26"/>
  <c r="BZ158" i="26"/>
  <c r="DD231" i="26" s="1"/>
  <c r="BO168" i="26"/>
  <c r="BC150" i="26"/>
  <c r="AX259" i="26" a="1"/>
  <c r="AX259" i="26" s="1"/>
  <c r="AY249" i="26" a="1"/>
  <c r="AY249"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2"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61" i="26" l="1"/>
  <c r="DC216" i="26" s="1"/>
  <c r="BR163" i="26"/>
  <c r="BR155" i="26"/>
  <c r="DC210" i="26" s="1"/>
  <c r="BR157" i="26"/>
  <c r="BO157" i="26" s="1"/>
  <c r="DD207" i="26"/>
  <c r="BR153" i="26"/>
  <c r="DC208" i="26" s="1"/>
  <c r="BR152" i="26"/>
  <c r="DC207" i="26" s="1"/>
  <c r="BR154" i="26"/>
  <c r="DC209" i="26" s="1"/>
  <c r="BR156" i="26"/>
  <c r="DC211" i="26" s="1"/>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190" i="26"/>
  <c r="BI153" i="26"/>
  <c r="DC215" i="26"/>
  <c r="BO160" i="26"/>
  <c r="BI148" i="26"/>
  <c r="DC185" i="26"/>
  <c r="AY170" i="26" a="1"/>
  <c r="AY170" i="26" s="1"/>
  <c r="DC213" i="26"/>
  <c r="BO158" i="26"/>
  <c r="DC184" i="26"/>
  <c r="BI147" i="26"/>
  <c r="DC194" i="26"/>
  <c r="BI157" i="26"/>
  <c r="AU189" i="26"/>
  <c r="AS189" i="26"/>
  <c r="AS177" i="26"/>
  <c r="AU177" i="26"/>
  <c r="AU183" i="26"/>
  <c r="AS183" i="26"/>
  <c r="DC186" i="26"/>
  <c r="BI149" i="26"/>
  <c r="AS190" i="26"/>
  <c r="AU190" i="26"/>
  <c r="CE178" i="26"/>
  <c r="AU178" i="26" s="1"/>
  <c r="AS182" i="26"/>
  <c r="AU182" i="26"/>
  <c r="DC217" i="26"/>
  <c r="BO16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DC192" i="26"/>
  <c r="BI155" i="26"/>
  <c r="DC212"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218" i="26"/>
  <c r="BO163" i="26"/>
  <c r="DC188" i="26"/>
  <c r="BI151" i="26"/>
  <c r="BK166" i="26" a="1"/>
  <c r="BK166" i="26" s="1"/>
  <c r="BO161" i="26" l="1"/>
  <c r="BO156" i="26"/>
  <c r="BX196" i="26"/>
  <c r="BW196" i="26" s="1"/>
  <c r="BB196" i="26"/>
  <c r="BA196" i="26" s="1"/>
  <c r="BV208" i="26"/>
  <c r="BU208" i="26" s="1"/>
  <c r="BO155" i="26"/>
  <c r="BO152" i="26"/>
  <c r="BB202" i="26"/>
  <c r="BA202" i="26" s="1"/>
  <c r="BV196" i="26"/>
  <c r="BU196" i="26" s="1"/>
  <c r="BD197" i="26"/>
  <c r="BC197" i="26" s="1"/>
  <c r="BO153" i="26"/>
  <c r="BO154" i="26"/>
  <c r="BT196" i="26"/>
  <c r="BS196" i="26" s="1"/>
  <c r="BF196" i="26"/>
  <c r="BE196" i="26" s="1"/>
  <c r="BR208" i="26"/>
  <c r="BQ208" i="26" s="1"/>
  <c r="BT208" i="26"/>
  <c r="BS208" i="26" s="1"/>
  <c r="BF208" i="26"/>
  <c r="BE208" i="26" s="1"/>
  <c r="CB196" i="26"/>
  <c r="CA196" i="26" s="1"/>
  <c r="BN196" i="26"/>
  <c r="BM196" i="26" s="1"/>
  <c r="BP196" i="26"/>
  <c r="BO196" i="26" s="1"/>
  <c r="CB208" i="26"/>
  <c r="CA208" i="26" s="1"/>
  <c r="BN208" i="26"/>
  <c r="BM208" i="26" s="1"/>
  <c r="BB209" i="26"/>
  <c r="BA209" i="26" s="1"/>
  <c r="BJ202" i="26"/>
  <c r="BI202" i="26" s="1"/>
  <c r="BL202" i="26"/>
  <c r="BK202" i="26" s="1"/>
  <c r="CF196" i="26"/>
  <c r="CE196" i="26" s="1"/>
  <c r="BJ196" i="26"/>
  <c r="BI196" i="26" s="1"/>
  <c r="BR202" i="26"/>
  <c r="BQ202" i="26" s="1"/>
  <c r="BT202" i="26"/>
  <c r="BS202" i="26" s="1"/>
  <c r="BF202" i="26"/>
  <c r="BE202" i="26" s="1"/>
  <c r="BR196" i="26"/>
  <c r="BQ196" i="26" s="1"/>
  <c r="BR209" i="26"/>
  <c r="BQ209" i="26" s="1"/>
  <c r="BP208" i="26"/>
  <c r="BO208" i="26" s="1"/>
  <c r="CB202" i="26"/>
  <c r="CA202" i="26" s="1"/>
  <c r="BN202" i="26"/>
  <c r="BM202" i="26" s="1"/>
  <c r="BP202" i="26"/>
  <c r="BO202" i="26" s="1"/>
  <c r="BV203" i="26"/>
  <c r="BU203" i="26" s="1"/>
  <c r="BX208" i="26"/>
  <c r="BW208" i="26" s="1"/>
  <c r="BB208" i="26"/>
  <c r="BA208" i="26" s="1"/>
  <c r="BV202" i="26"/>
  <c r="BU202" i="26" s="1"/>
  <c r="BX202" i="26"/>
  <c r="BW202" i="26" s="1"/>
  <c r="BZ197" i="26"/>
  <c r="BY197" i="26" s="1"/>
  <c r="BL196" i="26"/>
  <c r="BK196" i="26" s="1"/>
  <c r="CF208" i="26"/>
  <c r="CE208" i="26" s="1"/>
  <c r="BJ208" i="26"/>
  <c r="BI208" i="26" s="1"/>
  <c r="BL208" i="26"/>
  <c r="BK208" i="26" s="1"/>
  <c r="CF202" i="26"/>
  <c r="CE202" i="26" s="1"/>
  <c r="BP203" i="26"/>
  <c r="BO203" i="26" s="1"/>
  <c r="BH209" i="26"/>
  <c r="BG209" i="26" s="1"/>
  <c r="BP209" i="26"/>
  <c r="BO209" i="26" s="1"/>
  <c r="BZ209" i="26"/>
  <c r="BY209" i="26" s="1"/>
  <c r="BF209" i="26"/>
  <c r="BE209" i="26" s="1"/>
  <c r="BZ203" i="26"/>
  <c r="BY203" i="26" s="1"/>
  <c r="BX197" i="26"/>
  <c r="BW197" i="26" s="1"/>
  <c r="CD209" i="26"/>
  <c r="CC209" i="26" s="1"/>
  <c r="BF197" i="26"/>
  <c r="BE197" i="26" s="1"/>
  <c r="CD203" i="26"/>
  <c r="CC203" i="26" s="1"/>
  <c r="BZ202" i="26"/>
  <c r="BY202" i="26" s="1"/>
  <c r="CD196" i="26"/>
  <c r="CC196" i="26" s="1"/>
  <c r="BZ208" i="26"/>
  <c r="BY208" i="26" s="1"/>
  <c r="CD202" i="26"/>
  <c r="CC202" i="26" s="1"/>
  <c r="BZ196" i="26"/>
  <c r="BY196" i="26" s="1"/>
  <c r="CD208" i="26"/>
  <c r="CC208" i="26" s="1"/>
  <c r="BV197" i="26"/>
  <c r="BU197" i="26" s="1"/>
  <c r="BT209" i="26"/>
  <c r="BS209" i="26" s="1"/>
  <c r="BE170" i="26" a="1"/>
  <c r="BE170" i="26" s="1"/>
  <c r="BH210" i="26" s="1"/>
  <c r="BG210" i="26" s="1"/>
  <c r="BD196" i="26"/>
  <c r="BC196" i="26" s="1"/>
  <c r="BH208" i="26"/>
  <c r="BG208" i="26" s="1"/>
  <c r="BD202" i="26"/>
  <c r="BC202" i="26" s="1"/>
  <c r="BH196" i="26"/>
  <c r="BG196" i="26" s="1"/>
  <c r="BD208" i="26"/>
  <c r="BC208" i="26" s="1"/>
  <c r="BH202" i="26"/>
  <c r="BG202" i="26" s="1"/>
  <c r="BL203" i="26"/>
  <c r="BK203" i="26" s="1"/>
  <c r="BB197" i="26"/>
  <c r="BA197" i="26" s="1"/>
  <c r="BX209" i="26"/>
  <c r="BW209" i="26" s="1"/>
  <c r="BJ209" i="26"/>
  <c r="BI209" i="26" s="1"/>
  <c r="BD209" i="26"/>
  <c r="BC209" i="26" s="1"/>
  <c r="BN209" i="26"/>
  <c r="BM209" i="26" s="1"/>
  <c r="BJ203" i="26"/>
  <c r="BI203" i="26" s="1"/>
  <c r="BN197" i="26"/>
  <c r="BM197" i="26" s="1"/>
  <c r="BP197" i="26"/>
  <c r="BO197" i="26" s="1"/>
  <c r="BR197" i="26"/>
  <c r="BQ197" i="26" s="1"/>
  <c r="BR203" i="26"/>
  <c r="BQ203" i="26" s="1"/>
  <c r="BD203" i="26"/>
  <c r="BC203" i="26" s="1"/>
  <c r="BN203" i="26"/>
  <c r="BM203" i="26" s="1"/>
  <c r="BH203" i="26"/>
  <c r="BG203" i="26" s="1"/>
  <c r="DH154" i="26" a="1"/>
  <c r="DH154" i="26" s="1"/>
  <c r="AS178" i="26"/>
  <c r="AR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BT198" i="26" l="1"/>
  <c r="BS198" i="26" s="1"/>
  <c r="BN198" i="26"/>
  <c r="BM198" i="26" s="1"/>
  <c r="BR210" i="26"/>
  <c r="BQ210" i="26" s="1"/>
  <c r="CD204" i="26"/>
  <c r="CC204" i="26" s="1"/>
  <c r="BP204" i="26"/>
  <c r="BO204" i="26" s="1"/>
  <c r="BB210" i="26"/>
  <c r="BA210" i="26" s="1"/>
  <c r="BN204" i="26"/>
  <c r="BM204" i="26" s="1"/>
  <c r="BR198" i="26"/>
  <c r="BQ198" i="26" s="1"/>
  <c r="CD210" i="26"/>
  <c r="CC210" i="26" s="1"/>
  <c r="BP210" i="26"/>
  <c r="BO210" i="26" s="1"/>
  <c r="BF198" i="26"/>
  <c r="BE198" i="26" s="1"/>
  <c r="BJ210" i="26"/>
  <c r="BI210" i="26" s="1"/>
  <c r="BV204" i="26"/>
  <c r="BU204" i="26" s="1"/>
  <c r="BZ198" i="26"/>
  <c r="BY198" i="26" s="1"/>
  <c r="BL198" i="26"/>
  <c r="BK198" i="26" s="1"/>
  <c r="BX210" i="26"/>
  <c r="BW210" i="26" s="1"/>
  <c r="BV198" i="26"/>
  <c r="BU198" i="26" s="1"/>
  <c r="BZ210" i="26"/>
  <c r="BY210" i="26" s="1"/>
  <c r="BL210" i="26"/>
  <c r="BK210" i="26" s="1"/>
  <c r="BX204" i="26"/>
  <c r="BW204" i="26" s="1"/>
  <c r="CB198" i="26"/>
  <c r="CA198" i="26" s="1"/>
  <c r="CD198" i="26"/>
  <c r="CC198" i="26" s="1"/>
  <c r="BP198" i="26"/>
  <c r="BO198" i="26" s="1"/>
  <c r="BT210" i="26"/>
  <c r="BS210" i="26" s="1"/>
  <c r="CF204" i="26"/>
  <c r="CE204" i="26" s="1"/>
  <c r="BB204" i="26"/>
  <c r="BA204" i="26" s="1"/>
  <c r="CF210" i="26"/>
  <c r="CE210" i="26" s="1"/>
  <c r="BE171" i="26" a="1"/>
  <c r="BE171" i="26" s="1"/>
  <c r="BZ205" i="26" s="1"/>
  <c r="BY205" i="26" s="1"/>
  <c r="BL204" i="26"/>
  <c r="BK204" i="26" s="1"/>
  <c r="BX198" i="26"/>
  <c r="BW198" i="26" s="1"/>
  <c r="CB210" i="26"/>
  <c r="CA210" i="26" s="1"/>
  <c r="BF210" i="26"/>
  <c r="BE210" i="26" s="1"/>
  <c r="BJ204" i="26"/>
  <c r="BI204" i="26" s="1"/>
  <c r="BT204" i="26"/>
  <c r="BS204" i="26" s="1"/>
  <c r="CF198" i="26"/>
  <c r="CE198" i="26" s="1"/>
  <c r="BB198" i="26"/>
  <c r="BA198" i="26" s="1"/>
  <c r="BN210" i="26"/>
  <c r="BM210" i="26" s="1"/>
  <c r="BR204" i="26"/>
  <c r="BQ204" i="26" s="1"/>
  <c r="CB204" i="26"/>
  <c r="CA204" i="26" s="1"/>
  <c r="BF204" i="26"/>
  <c r="BE204" i="26" s="1"/>
  <c r="BJ198" i="26"/>
  <c r="BI198" i="26" s="1"/>
  <c r="BV210" i="26"/>
  <c r="BU210" i="26" s="1"/>
  <c r="BZ204" i="26"/>
  <c r="BY204" i="26" s="1"/>
  <c r="BD204" i="26"/>
  <c r="BC204" i="26" s="1"/>
  <c r="BH198" i="26"/>
  <c r="BG198" i="26" s="1"/>
  <c r="BD210" i="26"/>
  <c r="BC210" i="26" s="1"/>
  <c r="BH204" i="26"/>
  <c r="BG204" i="26" s="1"/>
  <c r="BD198" i="26"/>
  <c r="BC198" i="26" s="1"/>
  <c r="AS208" i="26"/>
  <c r="AS196" i="26"/>
  <c r="AU196" i="26"/>
  <c r="AU208" i="26"/>
  <c r="AU202" i="26"/>
  <c r="AS202" i="26"/>
  <c r="AV178" i="26"/>
  <c r="AW178" i="26" s="1"/>
  <c r="AS197" i="26"/>
  <c r="AU203" i="26"/>
  <c r="AU197" i="26"/>
  <c r="AS203"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BJ211" i="26"/>
  <c r="BI211" i="26" s="1"/>
  <c r="BB211" i="26"/>
  <c r="BA211" i="26" s="1"/>
  <c r="BL199" i="26"/>
  <c r="BK199" i="26" s="1"/>
  <c r="BD199" i="26"/>
  <c r="BC199" i="26" s="1"/>
  <c r="BP205" i="26"/>
  <c r="BO205" i="26" s="1"/>
  <c r="BH205" i="26"/>
  <c r="BG205" i="26" s="1"/>
  <c r="BN211" i="26"/>
  <c r="BM211" i="26" s="1"/>
  <c r="BF211" i="26"/>
  <c r="BE211" i="26" s="1"/>
  <c r="BP199" i="26"/>
  <c r="BO199" i="26" s="1"/>
  <c r="BH199" i="26"/>
  <c r="BG199" i="26" s="1"/>
  <c r="BD211" i="26"/>
  <c r="BC211" i="26" s="1"/>
  <c r="BD205" i="26"/>
  <c r="BC205" i="26" s="1"/>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AS204" i="26" l="1"/>
  <c r="BN199" i="26"/>
  <c r="BM199" i="26" s="1"/>
  <c r="BX199" i="26"/>
  <c r="BW199" i="26" s="1"/>
  <c r="BV211" i="26"/>
  <c r="BU211" i="26" s="1"/>
  <c r="BX205" i="26"/>
  <c r="BW205" i="26" s="1"/>
  <c r="BT199" i="26"/>
  <c r="BS199" i="26" s="1"/>
  <c r="BR211" i="26"/>
  <c r="BQ211" i="26" s="1"/>
  <c r="BL205" i="26"/>
  <c r="BK205" i="26" s="1"/>
  <c r="CF199" i="26"/>
  <c r="CE199" i="26" s="1"/>
  <c r="CD211" i="26"/>
  <c r="CC211" i="26" s="1"/>
  <c r="CF205" i="26"/>
  <c r="CE205" i="26" s="1"/>
  <c r="CB199" i="26"/>
  <c r="CA199" i="26" s="1"/>
  <c r="BZ211" i="26"/>
  <c r="BY211" i="26" s="1"/>
  <c r="CD199" i="26"/>
  <c r="CC199" i="26" s="1"/>
  <c r="BL211" i="26"/>
  <c r="BK211" i="26" s="1"/>
  <c r="BF205" i="26"/>
  <c r="BE205" i="26" s="1"/>
  <c r="BB199" i="26"/>
  <c r="BA199" i="26" s="1"/>
  <c r="BH211" i="26"/>
  <c r="BG211" i="26" s="1"/>
  <c r="BB205" i="26"/>
  <c r="BA205" i="26" s="1"/>
  <c r="CB205" i="26"/>
  <c r="CA205" i="26" s="1"/>
  <c r="BV199" i="26"/>
  <c r="BU199" i="26" s="1"/>
  <c r="BN205" i="26"/>
  <c r="BM205" i="26" s="1"/>
  <c r="BJ199" i="26"/>
  <c r="BI199" i="26" s="1"/>
  <c r="BP211" i="26"/>
  <c r="BO211" i="26" s="1"/>
  <c r="BJ205" i="26"/>
  <c r="BI205" i="26" s="1"/>
  <c r="CB211" i="26"/>
  <c r="CA211" i="26" s="1"/>
  <c r="BT205" i="26"/>
  <c r="BS205" i="26" s="1"/>
  <c r="BV205" i="26"/>
  <c r="BU205" i="26" s="1"/>
  <c r="BR199" i="26"/>
  <c r="BQ199" i="26" s="1"/>
  <c r="BX211" i="26"/>
  <c r="BW211" i="26" s="1"/>
  <c r="BR205" i="26"/>
  <c r="BQ205" i="26" s="1"/>
  <c r="BF199" i="26"/>
  <c r="BE199" i="26" s="1"/>
  <c r="BT211" i="26"/>
  <c r="BS211" i="26" s="1"/>
  <c r="CD205" i="26"/>
  <c r="CC205" i="26" s="1"/>
  <c r="BZ199" i="26"/>
  <c r="BY199" i="26" s="1"/>
  <c r="CF211" i="26"/>
  <c r="CE211" i="26" s="1"/>
  <c r="AU204" i="26"/>
  <c r="AS210" i="26"/>
  <c r="AS198" i="26"/>
  <c r="AU198" i="26"/>
  <c r="AU210"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237" i="26"/>
  <c r="AS237" i="26"/>
  <c r="AS236" i="26"/>
  <c r="AU236" i="26"/>
  <c r="AU230" i="26"/>
  <c r="AS230" i="26"/>
  <c r="AU242" i="26"/>
  <c r="AS242" i="26"/>
  <c r="AS187" i="26"/>
  <c r="AU187" i="26"/>
  <c r="AS193" i="26"/>
  <c r="AU193" i="26"/>
  <c r="AU213" i="26"/>
  <c r="AS213" i="26"/>
  <c r="BK170" i="26" a="1"/>
  <c r="BK170" i="26" s="1"/>
  <c r="BK171" i="26" s="1" a="1"/>
  <c r="BK171" i="26" s="1"/>
  <c r="AS243" i="26"/>
  <c r="AU243" i="26"/>
  <c r="AS199" i="26" l="1"/>
  <c r="AV201" i="26" s="1"/>
  <c r="AW201" i="26" s="1"/>
  <c r="AU211" i="26"/>
  <c r="AS205" i="26"/>
  <c r="AU199" i="26"/>
  <c r="AS211" i="26"/>
  <c r="AU205" i="26"/>
  <c r="AV194" i="26"/>
  <c r="AW194" i="26" s="1"/>
  <c r="AR186" i="26"/>
  <c r="AV186" i="26"/>
  <c r="AW186" i="26" s="1"/>
  <c r="AR194" i="26"/>
  <c r="AV195" i="26"/>
  <c r="AW195" i="26" s="1"/>
  <c r="AV189" i="26"/>
  <c r="AW189" i="26" s="1"/>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V205" i="26"/>
  <c r="AW205" i="26" s="1"/>
  <c r="AR205" i="26"/>
  <c r="AR191" i="26"/>
  <c r="AV207" i="26"/>
  <c r="AW207" i="26" s="1"/>
  <c r="AR182" i="26"/>
  <c r="AR184" i="26"/>
  <c r="AR204" i="26"/>
  <c r="AR209" i="26"/>
  <c r="AV196" i="26"/>
  <c r="AW196" i="26" s="1"/>
  <c r="AV206" i="26"/>
  <c r="AW206" i="26" s="1"/>
  <c r="AR183" i="26"/>
  <c r="AR200" i="26"/>
  <c r="AV204" i="26"/>
  <c r="AW204" i="26" s="1"/>
  <c r="AS238" i="26"/>
  <c r="AU238" i="26"/>
  <c r="AS244" i="26"/>
  <c r="AU244" i="26"/>
  <c r="AR193" i="26"/>
  <c r="AV193" i="26"/>
  <c r="AW193" i="26" s="1"/>
  <c r="AR192" i="26"/>
  <c r="AV199" i="26"/>
  <c r="AW199" i="26" s="1"/>
  <c r="AR199" i="26"/>
  <c r="AR201" i="26"/>
  <c r="AV188" i="26"/>
  <c r="AW188" i="26" s="1"/>
  <c r="AR189" i="26"/>
  <c r="AR190" i="26"/>
  <c r="AS215" i="26"/>
  <c r="AU215" i="26"/>
  <c r="AU227" i="26"/>
  <c r="AS227" i="26"/>
  <c r="AR207" i="26"/>
  <c r="AV192" i="26"/>
  <c r="AW192" i="26" s="1"/>
  <c r="AV182" i="26"/>
  <c r="AW182" i="26" s="1"/>
  <c r="BQ170" i="26" a="1"/>
  <c r="BQ170" i="26" s="1"/>
  <c r="AR196" i="26"/>
  <c r="AS226" i="26"/>
  <c r="AU226" i="26"/>
  <c r="AU220" i="26"/>
  <c r="AS220" i="26"/>
  <c r="AU214" i="26"/>
  <c r="AS214" i="26"/>
  <c r="AR208" i="26"/>
  <c r="AV184" i="26"/>
  <c r="AW184" i="26" s="1"/>
  <c r="AV190" i="26"/>
  <c r="AW190" i="26" s="1"/>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R203" i="26"/>
  <c r="AV185" i="26"/>
  <c r="AW185" i="26" s="1"/>
  <c r="AV203" i="26"/>
  <c r="AW203" i="26" s="1"/>
  <c r="AV197" i="26"/>
  <c r="AW197" i="26" s="1"/>
  <c r="AR202" i="26"/>
  <c r="AR195" i="26"/>
  <c r="AV200" i="26"/>
  <c r="AW200" i="26" s="1"/>
  <c r="AR206"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213" i="26"/>
  <c r="AV202" i="26"/>
  <c r="AW202" i="26" s="1"/>
  <c r="AR188" i="26"/>
  <c r="AV183" i="26"/>
  <c r="AW183" i="26" s="1"/>
  <c r="AV210" i="26"/>
  <c r="AW210" i="26" s="1"/>
  <c r="AV198" i="26"/>
  <c r="AW198" i="26" s="1"/>
  <c r="AR211" i="26" l="1"/>
  <c r="AV213" i="26"/>
  <c r="AW213" i="26" s="1"/>
  <c r="AV212" i="26"/>
  <c r="AW212" i="26" s="1"/>
  <c r="AV211" i="26"/>
  <c r="AW211" i="26" s="1"/>
  <c r="AV208" i="26"/>
  <c r="AW208" i="26" s="1"/>
  <c r="AR210" i="26"/>
  <c r="AR212" i="26"/>
  <c r="AV209" i="26"/>
  <c r="AW209" i="26" s="1"/>
  <c r="AV214" i="26"/>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s="1"/>
  <c r="AW236" i="26" s="1"/>
  <c r="AR236" i="26" l="1"/>
  <c r="AR243" i="26"/>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D5" i="3" l="1"/>
  <c r="E5" i="3"/>
  <c r="D6" i="3"/>
  <c r="E6" i="3"/>
  <c r="D7" i="3"/>
  <c r="E7" i="3"/>
  <c r="D8" i="3"/>
  <c r="E8" i="3"/>
  <c r="D9" i="3"/>
  <c r="E9" i="3"/>
  <c r="D10" i="3"/>
  <c r="E10" i="3"/>
  <c r="D11" i="3"/>
  <c r="E11" i="3"/>
  <c r="E4" i="3"/>
  <c r="D4" i="3"/>
  <c r="E3" i="3"/>
  <c r="AM18" i="26" l="1"/>
  <c r="AO8" i="24"/>
  <c r="DG150" i="1"/>
  <c r="AQ44" i="24" l="1"/>
  <c r="F46" i="24"/>
  <c r="BX138" i="26"/>
  <c r="BX135" i="26"/>
  <c r="BX139" i="26"/>
  <c r="BX131" i="26"/>
  <c r="BX140" i="26"/>
  <c r="BX123" i="26"/>
  <c r="BX127" i="26"/>
  <c r="BX136" i="26"/>
  <c r="BX125" i="26"/>
  <c r="BX130" i="26"/>
  <c r="BX133" i="26"/>
  <c r="BX132" i="26"/>
  <c r="BX128" i="26"/>
  <c r="BX129" i="26"/>
  <c r="BX143" i="26"/>
  <c r="BX137" i="26"/>
  <c r="BX124" i="26"/>
  <c r="BX142" i="26"/>
  <c r="BX126" i="26"/>
  <c r="BX141" i="26"/>
  <c r="BX134" i="26"/>
  <c r="AL96" i="26"/>
  <c r="BY123" i="26"/>
  <c r="BY130" i="26"/>
  <c r="BY138" i="26"/>
  <c r="BY137" i="26"/>
  <c r="BY131" i="26"/>
  <c r="BY124" i="26"/>
  <c r="BY125" i="26"/>
  <c r="BY139" i="26"/>
  <c r="BY132" i="26"/>
  <c r="BY133" i="26"/>
  <c r="BY126" i="26"/>
  <c r="BY140" i="26"/>
  <c r="BY127" i="26"/>
  <c r="BY141" i="26"/>
  <c r="BY134" i="26"/>
  <c r="BY128" i="26"/>
  <c r="BY135" i="26"/>
  <c r="BY142" i="26"/>
  <c r="BY129" i="26"/>
  <c r="AF87" i="26"/>
  <c r="AF95" i="26"/>
  <c r="BY136" i="26"/>
  <c r="BY143" i="26"/>
  <c r="AF91" i="26"/>
  <c r="AQ2" i="4"/>
  <c r="AM2" i="4"/>
  <c r="AK2" i="4"/>
  <c r="AG2" i="4"/>
  <c r="AE2" i="4"/>
  <c r="AC2" i="4"/>
  <c r="Y2" i="4"/>
  <c r="W2" i="4"/>
  <c r="S2" i="4"/>
  <c r="Q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I3" i="3"/>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U32" i="12"/>
  <c r="T32" i="12"/>
  <c r="S32" i="12"/>
  <c r="N32" i="12" s="1"/>
  <c r="U31" i="12"/>
  <c r="T31" i="12"/>
  <c r="S31" i="12"/>
  <c r="U30" i="12"/>
  <c r="T30" i="12"/>
  <c r="S30" i="12"/>
  <c r="U29" i="12"/>
  <c r="T29" i="12"/>
  <c r="S29" i="12"/>
  <c r="U28" i="12"/>
  <c r="T28" i="12"/>
  <c r="S28" i="12"/>
  <c r="U27" i="12"/>
  <c r="T27" i="12"/>
  <c r="S27" i="12"/>
  <c r="U26" i="12"/>
  <c r="T26" i="12"/>
  <c r="S26" i="12"/>
  <c r="U25" i="12"/>
  <c r="T25" i="12"/>
  <c r="S25" i="12"/>
  <c r="U24" i="12"/>
  <c r="T24" i="12"/>
  <c r="S24" i="12"/>
  <c r="U23" i="12"/>
  <c r="T23" i="12"/>
  <c r="S23" i="12"/>
  <c r="U22" i="12"/>
  <c r="T22" i="12"/>
  <c r="S22" i="12"/>
  <c r="U21" i="12"/>
  <c r="T21" i="12"/>
  <c r="S21" i="12"/>
  <c r="U20" i="12"/>
  <c r="T20" i="12"/>
  <c r="S20" i="12"/>
  <c r="U19" i="12"/>
  <c r="T19" i="12"/>
  <c r="S19" i="12"/>
  <c r="D7" i="12"/>
  <c r="H16" i="12" s="1"/>
  <c r="D6" i="12"/>
  <c r="D16" i="12" s="1"/>
  <c r="D5" i="12"/>
  <c r="J14" i="12" s="1"/>
  <c r="D4" i="12"/>
  <c r="D14" i="12" s="1"/>
  <c r="D3" i="12"/>
  <c r="J12" i="12" s="1"/>
  <c r="D2" i="12"/>
  <c r="D12" i="12" s="1"/>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BY152" i="26" l="1"/>
  <c r="BY155" i="26"/>
  <c r="BY157" i="26"/>
  <c r="BU169" i="26"/>
  <c r="BU168" i="26"/>
  <c r="BY156" i="26"/>
  <c r="BY153" i="26"/>
  <c r="BY154" i="26"/>
  <c r="V51" i="24"/>
  <c r="AD51" i="24"/>
  <c r="S46" i="24"/>
  <c r="Z51" i="24"/>
  <c r="AO46" i="24"/>
  <c r="AL91" i="26"/>
  <c r="AM103" i="26"/>
  <c r="AM96" i="26"/>
  <c r="BY161" i="26"/>
  <c r="AF96" i="26"/>
  <c r="AM101" i="26" s="1"/>
  <c r="AL95" i="26"/>
  <c r="AM104" i="26"/>
  <c r="AM102" i="26"/>
  <c r="AL87" i="26"/>
  <c r="BY159" i="26"/>
  <c r="BU170" i="26"/>
  <c r="BY158" i="26"/>
  <c r="BU171" i="26"/>
  <c r="BY160" i="26"/>
  <c r="BY162" i="26"/>
  <c r="BY163" i="26"/>
  <c r="BY146" i="26"/>
  <c r="BY150" i="26"/>
  <c r="BY149" i="26"/>
  <c r="BU166" i="26"/>
  <c r="BY151" i="26"/>
  <c r="BY147" i="26"/>
  <c r="BU167" i="26"/>
  <c r="BY148" i="26"/>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X157" i="26" l="1"/>
  <c r="DC230" i="26" s="1"/>
  <c r="BX153" i="26"/>
  <c r="BU153" i="26" s="1"/>
  <c r="BX154" i="26"/>
  <c r="DC227" i="26" s="1"/>
  <c r="DK153" i="26" s="1"/>
  <c r="BX152" i="26"/>
  <c r="BU152" i="26" s="1"/>
  <c r="BX156" i="26"/>
  <c r="DC229" i="26" s="1"/>
  <c r="BX155" i="26"/>
  <c r="DC228" i="26" s="1"/>
  <c r="AM110" i="26"/>
  <c r="DL149" i="26" s="1"/>
  <c r="DI149" i="26" s="1"/>
  <c r="T110" i="26" s="1"/>
  <c r="CG266" i="26" s="1"/>
  <c r="BX158" i="26"/>
  <c r="BX161" i="26"/>
  <c r="BX159" i="26"/>
  <c r="BX160" i="26"/>
  <c r="BX162" i="26"/>
  <c r="BX163" i="26"/>
  <c r="AH51" i="24"/>
  <c r="AJ83" i="26"/>
  <c r="BV166" i="26"/>
  <c r="BV167" i="26"/>
  <c r="BV168" i="26"/>
  <c r="BV169" i="26"/>
  <c r="BV170" i="26"/>
  <c r="BV171" i="26"/>
  <c r="BX148" i="26"/>
  <c r="BX147" i="26"/>
  <c r="BX146" i="26"/>
  <c r="BX149" i="26"/>
  <c r="BX150" i="26"/>
  <c r="BX151" i="26"/>
  <c r="AT4" i="24"/>
  <c r="AM42" i="24"/>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L148" i="1" l="1"/>
  <c r="AF109" i="1" s="1"/>
  <c r="DI148" i="26"/>
  <c r="T109" i="26" s="1"/>
  <c r="CI272" i="26" s="1"/>
  <c r="DL148" i="26"/>
  <c r="AF109" i="26" s="1"/>
  <c r="J104" i="26"/>
  <c r="DK148" i="26"/>
  <c r="AB109" i="26" s="1"/>
  <c r="CI274" i="26" s="1"/>
  <c r="DJ148" i="26"/>
  <c r="X109" i="26" s="1"/>
  <c r="CI273" i="26" s="1"/>
  <c r="DI147" i="1"/>
  <c r="T108" i="1" s="1"/>
  <c r="CH269" i="1" s="1"/>
  <c r="DJ147" i="26"/>
  <c r="X108" i="26" s="1"/>
  <c r="CH270" i="26" s="1"/>
  <c r="DI147" i="26"/>
  <c r="T108" i="26" s="1"/>
  <c r="CH269" i="26" s="1"/>
  <c r="DL147" i="26"/>
  <c r="AF108" i="26" s="1"/>
  <c r="J103" i="26"/>
  <c r="DK147" i="26"/>
  <c r="AB108" i="26" s="1"/>
  <c r="CH271" i="26" s="1"/>
  <c r="BU155" i="26"/>
  <c r="DC226" i="26"/>
  <c r="DJ153" i="26" s="1"/>
  <c r="BU157" i="26"/>
  <c r="DK152" i="26"/>
  <c r="DJ149" i="26"/>
  <c r="X110" i="26" s="1"/>
  <c r="CG267" i="26" s="1"/>
  <c r="AS267" i="26" s="1"/>
  <c r="AF110" i="26"/>
  <c r="DC225" i="26"/>
  <c r="BU156" i="26"/>
  <c r="DK149" i="26"/>
  <c r="AB110" i="26" s="1"/>
  <c r="CG268" i="26" s="1"/>
  <c r="AU268" i="26" s="1"/>
  <c r="DJ152" i="26"/>
  <c r="BU154" i="26"/>
  <c r="DC222" i="26"/>
  <c r="BU149" i="26"/>
  <c r="DC236" i="26"/>
  <c r="BU163" i="26"/>
  <c r="DC219" i="26"/>
  <c r="BU146" i="26"/>
  <c r="BU120" i="26"/>
  <c r="BW166" i="26" a="1"/>
  <c r="BW166" i="26" s="1"/>
  <c r="DC235" i="26"/>
  <c r="BU162" i="26"/>
  <c r="DC220" i="26"/>
  <c r="BU147" i="26"/>
  <c r="DC233" i="26"/>
  <c r="DK155" i="26" s="1"/>
  <c r="BU160" i="26"/>
  <c r="DC221" i="26"/>
  <c r="DK151" i="26" s="1"/>
  <c r="BU148" i="26"/>
  <c r="DC234" i="26"/>
  <c r="BU161" i="26"/>
  <c r="AU266" i="26"/>
  <c r="AS266" i="26"/>
  <c r="DC231" i="26"/>
  <c r="BU158" i="26"/>
  <c r="DC224" i="26"/>
  <c r="BU151" i="26"/>
  <c r="DC223" i="26"/>
  <c r="BU150" i="26"/>
  <c r="AH54" i="24"/>
  <c r="AH55" i="24" s="1"/>
  <c r="DC232" i="26"/>
  <c r="BU159" i="26"/>
  <c r="L19" i="1"/>
  <c r="L24" i="1" s="1"/>
  <c r="M24" i="1" s="1"/>
  <c r="K24" i="1"/>
  <c r="J24" i="1" s="1"/>
  <c r="H27" i="1" s="1"/>
  <c r="BA131" i="1" s="1"/>
  <c r="H20" i="1"/>
  <c r="I20" i="1" s="1"/>
  <c r="H28" i="1"/>
  <c r="I28" i="1" s="1"/>
  <c r="B177" i="1"/>
  <c r="K28" i="1"/>
  <c r="K20" i="1"/>
  <c r="J104" i="1"/>
  <c r="DK148" i="1"/>
  <c r="AB109" i="1" s="1"/>
  <c r="CI274" i="1" s="1"/>
  <c r="DJ148" i="1"/>
  <c r="X109" i="1" s="1"/>
  <c r="CI273" i="1" s="1"/>
  <c r="DI148" i="1"/>
  <c r="T109" i="1" s="1"/>
  <c r="CI272" i="1" s="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I155" i="26" l="1"/>
  <c r="DI151" i="26"/>
  <c r="DJ155" i="26"/>
  <c r="DL155" i="26" s="1"/>
  <c r="DI152" i="26"/>
  <c r="DL152" i="26" s="1"/>
  <c r="DI153" i="26"/>
  <c r="DL153" i="26" s="1"/>
  <c r="DJ151" i="26"/>
  <c r="AS269" i="26"/>
  <c r="AU269" i="26"/>
  <c r="AU270" i="26"/>
  <c r="AS270" i="26"/>
  <c r="AS273" i="26"/>
  <c r="AU273" i="26"/>
  <c r="AU271" i="26"/>
  <c r="AS271" i="26"/>
  <c r="AU274" i="26"/>
  <c r="AS274" i="26"/>
  <c r="AS272" i="26"/>
  <c r="AU272" i="26"/>
  <c r="DI154" i="26"/>
  <c r="DJ154" i="26"/>
  <c r="AU267" i="26"/>
  <c r="DK154" i="26"/>
  <c r="AS268" i="26"/>
  <c r="DI150" i="26"/>
  <c r="DJ150" i="26"/>
  <c r="DK150" i="26"/>
  <c r="BW167" i="26" a="1"/>
  <c r="BW167"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BP248" i="26"/>
  <c r="BO248" i="26" s="1"/>
  <c r="CF248" i="26"/>
  <c r="CE248" i="26" s="1"/>
  <c r="AD54" i="24"/>
  <c r="Z54" i="24"/>
  <c r="AN55" i="24"/>
  <c r="V54" i="24"/>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1" i="26" l="1"/>
  <c r="DL154" i="26"/>
  <c r="DL150" i="26"/>
  <c r="AU254" i="26"/>
  <c r="AS254" i="26"/>
  <c r="AU260" i="26"/>
  <c r="AS260" i="26"/>
  <c r="AS248" i="26"/>
  <c r="AU248" i="26"/>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CD261" i="26"/>
  <c r="CC261" i="26" s="1"/>
  <c r="BD249" i="26"/>
  <c r="BC249" i="26" s="1"/>
  <c r="CB255" i="26"/>
  <c r="CA255" i="26" s="1"/>
  <c r="BL255" i="26"/>
  <c r="BK255" i="26" s="1"/>
  <c r="BV255" i="26"/>
  <c r="BU255" i="26" s="1"/>
  <c r="BF249" i="26"/>
  <c r="BE249" i="26" s="1"/>
  <c r="BJ255" i="26"/>
  <c r="BI255" i="26" s="1"/>
  <c r="BJ261" i="26"/>
  <c r="BI261" i="26" s="1"/>
  <c r="BT261" i="26"/>
  <c r="BS261" i="26" s="1"/>
  <c r="BB255" i="26"/>
  <c r="BA255" i="26" s="1"/>
  <c r="CF249" i="26"/>
  <c r="CE249" i="26" s="1"/>
  <c r="BH255" i="26"/>
  <c r="BG255" i="26" s="1"/>
  <c r="BZ255" i="26"/>
  <c r="BY255" i="26" s="1"/>
  <c r="BR261" i="26"/>
  <c r="BQ261" i="26" s="1"/>
  <c r="BL249" i="26"/>
  <c r="BK249" i="26" s="1"/>
  <c r="BJ249" i="26"/>
  <c r="BI249" i="26" s="1"/>
  <c r="BV261" i="26"/>
  <c r="BU261" i="26" s="1"/>
  <c r="BH261" i="26"/>
  <c r="BG261" i="26" s="1"/>
  <c r="BX249" i="26"/>
  <c r="BW249" i="26" s="1"/>
  <c r="BT249" i="26"/>
  <c r="BS249" i="26" s="1"/>
  <c r="CB249" i="26"/>
  <c r="CA249" i="26" s="1"/>
  <c r="BV249" i="26"/>
  <c r="BU249" i="26" s="1"/>
  <c r="CD255" i="26"/>
  <c r="CC255" i="26" s="1"/>
  <c r="BR249" i="26"/>
  <c r="BQ249" i="26" s="1"/>
  <c r="BW168" i="26" a="1"/>
  <c r="BW168" i="26" s="1"/>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L161" i="26" l="1" a="1"/>
  <c r="DL161" i="26" s="1"/>
  <c r="AF105" i="26" s="1"/>
  <c r="DG158" i="26" a="1"/>
  <c r="DG158" i="26" s="1"/>
  <c r="N102" i="26" s="1"/>
  <c r="DK162" i="26" a="1"/>
  <c r="DK162" i="26" s="1"/>
  <c r="AB106" i="26" s="1"/>
  <c r="DK161" i="26" a="1"/>
  <c r="DK161" i="26" s="1"/>
  <c r="AB105" i="26" s="1"/>
  <c r="DK158" i="26" a="1"/>
  <c r="DK158" i="26" s="1"/>
  <c r="AB102" i="26" s="1"/>
  <c r="DG160" i="26" a="1"/>
  <c r="DG160" i="26" s="1"/>
  <c r="N104" i="26" s="1"/>
  <c r="DL160" i="26" a="1"/>
  <c r="DL160" i="26" s="1"/>
  <c r="AF104" i="26" s="1"/>
  <c r="DG159" i="26" a="1"/>
  <c r="DG159" i="26" s="1"/>
  <c r="N103" i="26" s="1"/>
  <c r="DJ162" i="26" a="1"/>
  <c r="DJ162" i="26" s="1"/>
  <c r="X106" i="26" s="1"/>
  <c r="DK163" i="26" a="1"/>
  <c r="DK163" i="26" s="1"/>
  <c r="AB107" i="26" s="1"/>
  <c r="DG162" i="26" a="1"/>
  <c r="DG162" i="26" s="1"/>
  <c r="N106" i="26" s="1"/>
  <c r="DG161" i="26" a="1"/>
  <c r="DG161" i="26" s="1"/>
  <c r="N105" i="26" s="1"/>
  <c r="DH158" i="26" a="1"/>
  <c r="DH158" i="26" s="1"/>
  <c r="Q102" i="26" s="1"/>
  <c r="DL163" i="26" a="1"/>
  <c r="DL163" i="26" s="1"/>
  <c r="AF107" i="26" s="1"/>
  <c r="DL162" i="26" a="1"/>
  <c r="DL162" i="26" s="1"/>
  <c r="AF106" i="26" s="1"/>
  <c r="DJ158" i="26" a="1"/>
  <c r="DJ158" i="26" s="1"/>
  <c r="X102" i="26" s="1"/>
  <c r="DJ160" i="26" a="1"/>
  <c r="DJ160" i="26" s="1"/>
  <c r="X104" i="26" s="1"/>
  <c r="DJ163" i="26" a="1"/>
  <c r="DJ163" i="26" s="1"/>
  <c r="X107" i="26" s="1"/>
  <c r="DK159" i="26" a="1"/>
  <c r="DK159" i="26" s="1"/>
  <c r="AB103" i="26" s="1"/>
  <c r="DG163" i="26" a="1"/>
  <c r="DG163" i="26" s="1"/>
  <c r="N107" i="26" s="1"/>
  <c r="DH161" i="26" a="1"/>
  <c r="DH161" i="26" s="1"/>
  <c r="Q105" i="26" s="1"/>
  <c r="DH159" i="26" a="1"/>
  <c r="DH159" i="26" s="1"/>
  <c r="Q103" i="26" s="1"/>
  <c r="DH162" i="26" a="1"/>
  <c r="DH162" i="26" s="1"/>
  <c r="Q106" i="26" s="1"/>
  <c r="DH163" i="26" a="1"/>
  <c r="DH163" i="26" s="1"/>
  <c r="Q107" i="26" s="1"/>
  <c r="DI159" i="26" a="1"/>
  <c r="DI159" i="26" s="1"/>
  <c r="T103" i="26" s="1"/>
  <c r="DJ159" i="26" a="1"/>
  <c r="DJ159" i="26" s="1"/>
  <c r="X103" i="26" s="1"/>
  <c r="DK160" i="26" a="1"/>
  <c r="DK160" i="26" s="1"/>
  <c r="AB104" i="26" s="1"/>
  <c r="DJ161" i="26" a="1"/>
  <c r="DJ161" i="26" s="1"/>
  <c r="X105" i="26" s="1"/>
  <c r="DL159" i="26" a="1"/>
  <c r="DL159" i="26" s="1"/>
  <c r="AF103" i="26" s="1"/>
  <c r="DI163" i="26" a="1"/>
  <c r="DI163" i="26" s="1"/>
  <c r="T107" i="26" s="1"/>
  <c r="DI162" i="26" a="1"/>
  <c r="DI162" i="26" s="1"/>
  <c r="T106" i="26" s="1"/>
  <c r="DH160" i="26" a="1"/>
  <c r="DH160" i="26" s="1"/>
  <c r="Q104" i="26" s="1"/>
  <c r="DI158" i="26" a="1"/>
  <c r="DI158" i="26" s="1"/>
  <c r="T102" i="26" s="1"/>
  <c r="DI161" i="26" a="1"/>
  <c r="DI161" i="26" s="1"/>
  <c r="T105" i="26" s="1"/>
  <c r="DL158" i="26" a="1"/>
  <c r="DL158" i="26" s="1"/>
  <c r="AF102" i="26" s="1"/>
  <c r="DI160" i="26" a="1"/>
  <c r="DI160" i="26" s="1"/>
  <c r="T104" i="26" s="1"/>
  <c r="AU249" i="26"/>
  <c r="AS249" i="26"/>
  <c r="BW169" i="26" a="1"/>
  <c r="BW169" i="26" s="1"/>
  <c r="AU255" i="26"/>
  <c r="AS255" i="26"/>
  <c r="AU261" i="26"/>
  <c r="AS261" i="26"/>
  <c r="BN256" i="26"/>
  <c r="BM256" i="26" s="1"/>
  <c r="CB262" i="26"/>
  <c r="CA262" i="26" s="1"/>
  <c r="BL262" i="26"/>
  <c r="BK262" i="26" s="1"/>
  <c r="CD256" i="26"/>
  <c r="CC256" i="26" s="1"/>
  <c r="CB250" i="26"/>
  <c r="CA250" i="26" s="1"/>
  <c r="BD256" i="26"/>
  <c r="BC256" i="26" s="1"/>
  <c r="CF250" i="26"/>
  <c r="CE250" i="26" s="1"/>
  <c r="BL250" i="26"/>
  <c r="BK250" i="26" s="1"/>
  <c r="CD262" i="26"/>
  <c r="CC262" i="26" s="1"/>
  <c r="BX262" i="26"/>
  <c r="BW262" i="26" s="1"/>
  <c r="BT250" i="26"/>
  <c r="BS250" i="26" s="1"/>
  <c r="BB256" i="26"/>
  <c r="BA256" i="26" s="1"/>
  <c r="BP262" i="26"/>
  <c r="BO262" i="26" s="1"/>
  <c r="BH256" i="26"/>
  <c r="BG256" i="26" s="1"/>
  <c r="BR256" i="26"/>
  <c r="BQ256" i="26" s="1"/>
  <c r="BT256" i="26"/>
  <c r="BS256" i="26" s="1"/>
  <c r="BT262" i="26"/>
  <c r="BS262" i="26" s="1"/>
  <c r="BP250" i="26"/>
  <c r="BO250" i="26" s="1"/>
  <c r="BX256" i="26"/>
  <c r="BW256" i="26" s="1"/>
  <c r="BV250" i="26"/>
  <c r="BU250" i="26" s="1"/>
  <c r="BR250" i="26"/>
  <c r="BQ250" i="26" s="1"/>
  <c r="BP256" i="26"/>
  <c r="BO256" i="26" s="1"/>
  <c r="CF256" i="26"/>
  <c r="CE256" i="26" s="1"/>
  <c r="BF250" i="26"/>
  <c r="BE250" i="26" s="1"/>
  <c r="BL256" i="26"/>
  <c r="BK256" i="26" s="1"/>
  <c r="BH250" i="26"/>
  <c r="BG250" i="26" s="1"/>
  <c r="BJ256" i="26"/>
  <c r="BI256" i="26" s="1"/>
  <c r="CF262" i="26"/>
  <c r="CE262" i="26" s="1"/>
  <c r="BJ250" i="26"/>
  <c r="BI250" i="26" s="1"/>
  <c r="BR262" i="26"/>
  <c r="BQ262" i="26" s="1"/>
  <c r="BX250" i="26"/>
  <c r="BW250" i="26" s="1"/>
  <c r="BN262" i="26"/>
  <c r="BM262" i="26" s="1"/>
  <c r="BF262" i="26"/>
  <c r="BE262" i="26" s="1"/>
  <c r="BD262" i="26"/>
  <c r="BC262" i="26" s="1"/>
  <c r="BN250" i="26"/>
  <c r="BM250" i="26" s="1"/>
  <c r="BJ262" i="26"/>
  <c r="BI262" i="26" s="1"/>
  <c r="BH262" i="26"/>
  <c r="BG262" i="26" s="1"/>
  <c r="BF256" i="26"/>
  <c r="BE256" i="26" s="1"/>
  <c r="BZ250" i="26"/>
  <c r="BY250" i="26" s="1"/>
  <c r="BB262" i="26"/>
  <c r="BA262" i="26" s="1"/>
  <c r="CD250" i="26"/>
  <c r="CC250" i="26" s="1"/>
  <c r="BD250" i="26"/>
  <c r="BC250" i="26" s="1"/>
  <c r="CB256" i="26"/>
  <c r="CA256" i="26" s="1"/>
  <c r="BZ256" i="26"/>
  <c r="BY256" i="26" s="1"/>
  <c r="BB250" i="26"/>
  <c r="BA250" i="26" s="1"/>
  <c r="BV262" i="26"/>
  <c r="BU262" i="26" s="1"/>
  <c r="BV256" i="26"/>
  <c r="BU256" i="26" s="1"/>
  <c r="BZ262" i="26"/>
  <c r="BY262" i="26" s="1"/>
  <c r="AR248" i="26"/>
  <c r="AV248" i="26"/>
  <c r="AW248" i="26" s="1"/>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X28" i="1"/>
  <c r="Y28" i="1" s="1"/>
  <c r="X24" i="1"/>
  <c r="Y24" i="1" s="1"/>
  <c r="AA28" i="1"/>
  <c r="AS250" i="26"/>
  <c r="AU250" i="26"/>
  <c r="AS256" i="26"/>
  <c r="AU256" i="26"/>
  <c r="BW170" i="26" a="1"/>
  <c r="BW170" i="26" s="1"/>
  <c r="BX257" i="26"/>
  <c r="BW257" i="26" s="1"/>
  <c r="BL263" i="26"/>
  <c r="BK263" i="26" s="1"/>
  <c r="CD257" i="26"/>
  <c r="CC257" i="26" s="1"/>
  <c r="BF263" i="26"/>
  <c r="BE263" i="26" s="1"/>
  <c r="BF251" i="26"/>
  <c r="BE251" i="26" s="1"/>
  <c r="CF257" i="26"/>
  <c r="CE257" i="26" s="1"/>
  <c r="BT251" i="26"/>
  <c r="BS251" i="26" s="1"/>
  <c r="BH257" i="26"/>
  <c r="BG257" i="26" s="1"/>
  <c r="BD257" i="26"/>
  <c r="BC257" i="26" s="1"/>
  <c r="BB257" i="26"/>
  <c r="BA257" i="26" s="1"/>
  <c r="BL257" i="26"/>
  <c r="BK257" i="26" s="1"/>
  <c r="CD263" i="26"/>
  <c r="CC263" i="26" s="1"/>
  <c r="BV257" i="26"/>
  <c r="BU257" i="26" s="1"/>
  <c r="BD251" i="26"/>
  <c r="BC251" i="26" s="1"/>
  <c r="CF263" i="26"/>
  <c r="CE263" i="26" s="1"/>
  <c r="BZ257" i="26"/>
  <c r="BY257" i="26" s="1"/>
  <c r="CF251" i="26"/>
  <c r="CE251" i="26" s="1"/>
  <c r="BT257" i="26"/>
  <c r="BS257" i="26" s="1"/>
  <c r="BR257" i="26"/>
  <c r="BQ257" i="26" s="1"/>
  <c r="BN257" i="26"/>
  <c r="BM257" i="26" s="1"/>
  <c r="BD263" i="26"/>
  <c r="BC263" i="26" s="1"/>
  <c r="BR251" i="26"/>
  <c r="BQ251" i="26" s="1"/>
  <c r="BF257" i="26"/>
  <c r="BE257"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L251" i="26"/>
  <c r="BK251" i="26" s="1"/>
  <c r="BB251" i="26"/>
  <c r="BA251" i="26" s="1"/>
  <c r="CB263" i="26"/>
  <c r="CA263" i="26" s="1"/>
  <c r="BJ257" i="26"/>
  <c r="BI257" i="26" s="1"/>
  <c r="BV263" i="26"/>
  <c r="BU263" i="26" s="1"/>
  <c r="BT263" i="26"/>
  <c r="BS263" i="26" s="1"/>
  <c r="BJ263" i="26"/>
  <c r="BI263" i="26" s="1"/>
  <c r="BX251" i="26"/>
  <c r="BW251" i="26" s="1"/>
  <c r="BH251" i="26"/>
  <c r="BG251" i="26" s="1"/>
  <c r="BB263" i="26"/>
  <c r="BA263" i="26" s="1"/>
  <c r="BX263" i="26"/>
  <c r="BW263" i="26" s="1"/>
  <c r="BH263" i="26"/>
  <c r="BG263" i="26" s="1"/>
  <c r="BR263" i="26"/>
  <c r="BQ263" i="26" s="1"/>
  <c r="BP257" i="26"/>
  <c r="BO257" i="26" s="1"/>
  <c r="BV251" i="26"/>
  <c r="BU251" i="26" s="1"/>
  <c r="AV249" i="26"/>
  <c r="AW249" i="26" s="1"/>
  <c r="AR249" i="26"/>
  <c r="AU262" i="26"/>
  <c r="AS262" i="26"/>
  <c r="X20" i="1"/>
  <c r="Y20" i="1" s="1"/>
  <c r="AA20"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Z24" i="1"/>
  <c r="X27"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J72" i="1"/>
  <c r="H75" i="1" s="1"/>
  <c r="B206" i="1"/>
  <c r="O84" i="1"/>
  <c r="L84" i="1"/>
  <c r="M84" i="1" s="1"/>
  <c r="O88" i="1"/>
  <c r="O92" i="1"/>
  <c r="L88" i="1"/>
  <c r="M88" i="1" s="1"/>
  <c r="L92" i="1"/>
  <c r="M92" i="1" s="1"/>
  <c r="P83" i="1"/>
  <c r="V44" i="1"/>
  <c r="T47" i="1" s="1"/>
  <c r="BA127" i="1"/>
  <c r="Z28" i="1" l="1"/>
  <c r="X31" i="1" s="1"/>
  <c r="Z20" i="1"/>
  <c r="X23" i="1" s="1"/>
  <c r="BA128" i="1" s="1"/>
  <c r="AB28" i="1"/>
  <c r="AC28" i="1"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X264" i="26"/>
  <c r="BW264" i="26" s="1"/>
  <c r="BJ264" i="26"/>
  <c r="BI264" i="26" s="1"/>
  <c r="CD264" i="26"/>
  <c r="CC264" i="26" s="1"/>
  <c r="CB264" i="26"/>
  <c r="CA264" i="26" s="1"/>
  <c r="BZ264" i="26"/>
  <c r="BY264" i="26" s="1"/>
  <c r="CD252" i="26"/>
  <c r="CC252" i="26" s="1"/>
  <c r="BR252" i="26"/>
  <c r="BQ252"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BT258" i="26"/>
  <c r="BS258" i="26" s="1"/>
  <c r="BF258" i="26"/>
  <c r="BE258" i="26" s="1"/>
  <c r="BN258" i="26"/>
  <c r="BM258" i="26" s="1"/>
  <c r="BX258" i="26"/>
  <c r="BW258" i="26" s="1"/>
  <c r="BT264" i="26"/>
  <c r="BS264" i="26" s="1"/>
  <c r="BB252" i="26"/>
  <c r="BA252" i="26" s="1"/>
  <c r="BW171" i="26" a="1"/>
  <c r="BW171" i="26" s="1"/>
  <c r="AS263" i="26"/>
  <c r="AU263" i="26"/>
  <c r="AS251" i="26"/>
  <c r="AU251" i="26"/>
  <c r="AS257" i="26"/>
  <c r="AU257" i="26"/>
  <c r="AR250" i="26"/>
  <c r="AV250" i="26"/>
  <c r="AW250" i="26" s="1"/>
  <c r="AE20" i="1"/>
  <c r="B182" i="1"/>
  <c r="AB24" i="1"/>
  <c r="AC24" i="1" s="1"/>
  <c r="AD24" i="1" s="1"/>
  <c r="AB27" i="1" s="1"/>
  <c r="AB20" i="1"/>
  <c r="AC20" i="1" s="1"/>
  <c r="AE28" i="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X32" i="1" l="1"/>
  <c r="C181" i="1" s="1"/>
  <c r="AD28" i="1"/>
  <c r="AB31" i="1" s="1"/>
  <c r="AF31" i="1" s="1"/>
  <c r="AV251" i="26"/>
  <c r="AW251" i="26" s="1"/>
  <c r="AR251" i="26"/>
  <c r="AS258" i="26"/>
  <c r="AU258" i="26"/>
  <c r="CF265" i="26"/>
  <c r="CE265" i="26" s="1"/>
  <c r="BZ259" i="26"/>
  <c r="BY259" i="26" s="1"/>
  <c r="BF253" i="26"/>
  <c r="BE253" i="26" s="1"/>
  <c r="CB253" i="26"/>
  <c r="CA253" i="26" s="1"/>
  <c r="BJ265" i="26"/>
  <c r="BI265" i="26" s="1"/>
  <c r="CD253" i="26"/>
  <c r="CC253" i="26" s="1"/>
  <c r="BL253" i="26"/>
  <c r="BK253" i="26" s="1"/>
  <c r="CF253" i="26"/>
  <c r="CE253" i="26" s="1"/>
  <c r="BR253" i="26"/>
  <c r="BQ253" i="26" s="1"/>
  <c r="BL259" i="26"/>
  <c r="BK259"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BD265" i="26"/>
  <c r="BC265" i="26" s="1"/>
  <c r="BT259" i="26"/>
  <c r="BS259" i="26" s="1"/>
  <c r="AU252" i="26"/>
  <c r="AS252" i="26"/>
  <c r="AS264" i="26"/>
  <c r="AU264" i="26"/>
  <c r="AD20" i="1"/>
  <c r="AB23" i="1" s="1"/>
  <c r="AD52" i="1"/>
  <c r="AB55" i="1" s="1"/>
  <c r="AF55" i="1" s="1"/>
  <c r="AL55" i="1" s="1"/>
  <c r="BZ132" i="1"/>
  <c r="BY132" i="1"/>
  <c r="BZ139" i="1"/>
  <c r="BY139" i="1"/>
  <c r="R76" i="1"/>
  <c r="P79" i="1" s="1"/>
  <c r="BS140" i="1" s="1"/>
  <c r="BA143" i="1"/>
  <c r="AW171" i="1" s="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B32" i="1" l="1"/>
  <c r="C182" i="1" s="1"/>
  <c r="AY186" i="1" s="1" a="1"/>
  <c r="AY186" i="1" s="1"/>
  <c r="AS259" i="26"/>
  <c r="AU259" i="26"/>
  <c r="AS265" i="26"/>
  <c r="AU265" i="26"/>
  <c r="AU253" i="26"/>
  <c r="AS253" i="26"/>
  <c r="AR254" i="26" s="1"/>
  <c r="AR252" i="26"/>
  <c r="AV252" i="26"/>
  <c r="AW252" i="26" s="1"/>
  <c r="AF23" i="1"/>
  <c r="AL23" i="1" s="1"/>
  <c r="BA129" i="1"/>
  <c r="BA147" i="1" s="1"/>
  <c r="DD148" i="1" s="1"/>
  <c r="BM129" i="1"/>
  <c r="BM147" i="1" s="1"/>
  <c r="DD184" i="1" s="1"/>
  <c r="BA158" i="1"/>
  <c r="AZ159" i="1" s="1"/>
  <c r="BA160" i="1"/>
  <c r="DD161" i="1" s="1"/>
  <c r="AW169" i="1"/>
  <c r="BA162" i="1"/>
  <c r="DD163" i="1" s="1"/>
  <c r="BA154" i="1"/>
  <c r="DD155" i="1" s="1"/>
  <c r="BA155" i="1"/>
  <c r="DD156" i="1" s="1"/>
  <c r="BA159" i="1"/>
  <c r="DD160" i="1" s="1"/>
  <c r="BA163" i="1"/>
  <c r="DD164" i="1" s="1"/>
  <c r="V88" i="1"/>
  <c r="T91" i="1" s="1"/>
  <c r="AW170" i="1"/>
  <c r="V76" i="1"/>
  <c r="T79" i="1" s="1"/>
  <c r="BS141" i="1" s="1"/>
  <c r="BZ133" i="1"/>
  <c r="BY133" i="1"/>
  <c r="BZ140" i="1"/>
  <c r="BY140" i="1"/>
  <c r="BA161" i="1"/>
  <c r="DD162" i="1" s="1"/>
  <c r="V84" i="1"/>
  <c r="T87" i="1" s="1"/>
  <c r="AY189" i="1" a="1"/>
  <c r="AY189" i="1" s="1"/>
  <c r="BG143" i="1"/>
  <c r="AF47" i="1"/>
  <c r="BZ126" i="1"/>
  <c r="P96" i="1"/>
  <c r="C207" i="1" s="1"/>
  <c r="BG136" i="1"/>
  <c r="BG154" i="1" s="1"/>
  <c r="DD173" i="1" s="1"/>
  <c r="AF43" i="1"/>
  <c r="AL43" i="1" s="1"/>
  <c r="BS133" i="1"/>
  <c r="BA153" i="1"/>
  <c r="DD154" i="1" s="1"/>
  <c r="BS126" i="1"/>
  <c r="P80" i="1"/>
  <c r="C200" i="1" s="1"/>
  <c r="BM136" i="1"/>
  <c r="AF59" i="1"/>
  <c r="AL59" i="1" s="1"/>
  <c r="BA157" i="1"/>
  <c r="DD158" i="1" s="1"/>
  <c r="V92" i="1"/>
  <c r="T95"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A92" i="1"/>
  <c r="X88" i="1"/>
  <c r="Y88" i="1" s="1"/>
  <c r="X92" i="1"/>
  <c r="Y92" i="1" s="1"/>
  <c r="AA84" i="1"/>
  <c r="B209" i="1"/>
  <c r="X84" i="1"/>
  <c r="Y84" i="1" s="1"/>
  <c r="AA88" i="1"/>
  <c r="AB83" i="1"/>
  <c r="BM160" i="1"/>
  <c r="DD197" i="1" s="1"/>
  <c r="BI171" i="1"/>
  <c r="BM159" i="1"/>
  <c r="DD196" i="1" s="1"/>
  <c r="BM158" i="1"/>
  <c r="BM162" i="1"/>
  <c r="DD199" i="1" s="1"/>
  <c r="BM161" i="1"/>
  <c r="DD198" i="1" s="1"/>
  <c r="BI170" i="1"/>
  <c r="BM163" i="1"/>
  <c r="DD200" i="1" s="1"/>
  <c r="BA152" i="1"/>
  <c r="AL31" i="1"/>
  <c r="AF39" i="1"/>
  <c r="AL39" i="1" s="1"/>
  <c r="V72" i="1"/>
  <c r="T75" i="1" s="1"/>
  <c r="BS134" i="1" s="1"/>
  <c r="V68" i="1"/>
  <c r="T71" i="1" s="1"/>
  <c r="AX191" i="1" l="1" a="1"/>
  <c r="AX191" i="1" s="1"/>
  <c r="AX180" i="1" a="1"/>
  <c r="AX180" i="1" s="1"/>
  <c r="AX186" i="1" a="1"/>
  <c r="AX186" i="1" s="1"/>
  <c r="AY192" i="1" a="1"/>
  <c r="AY192" i="1" s="1"/>
  <c r="AY182" i="1" a="1"/>
  <c r="AY182" i="1" s="1"/>
  <c r="AY191" i="1" a="1"/>
  <c r="AY191" i="1" s="1"/>
  <c r="AX183" i="1" a="1"/>
  <c r="AX183" i="1" s="1"/>
  <c r="AY184" i="1" a="1"/>
  <c r="AY184" i="1" s="1"/>
  <c r="AX187" i="1" a="1"/>
  <c r="AX187" i="1" s="1"/>
  <c r="AX178" i="1" a="1"/>
  <c r="AX178" i="1" s="1"/>
  <c r="AX184" i="1" a="1"/>
  <c r="AX184" i="1" s="1"/>
  <c r="AX177" i="1" a="1"/>
  <c r="AX177" i="1" s="1"/>
  <c r="AX182" i="1" a="1"/>
  <c r="AX182" i="1" s="1"/>
  <c r="AX188" i="1" a="1"/>
  <c r="AX188" i="1" s="1"/>
  <c r="AX176" i="1" a="1"/>
  <c r="AX176" i="1" s="1"/>
  <c r="AY185" i="1" a="1"/>
  <c r="AY185" i="1" s="1"/>
  <c r="AY180" i="1" a="1"/>
  <c r="AY180" i="1" s="1"/>
  <c r="AY187" i="1" a="1"/>
  <c r="AY187" i="1" s="1"/>
  <c r="AY181" i="1" a="1"/>
  <c r="AY181" i="1" s="1"/>
  <c r="AX189" i="1" a="1"/>
  <c r="AX189" i="1" s="1"/>
  <c r="AY176" i="1" a="1"/>
  <c r="AY176" i="1" s="1"/>
  <c r="AX193" i="1" a="1"/>
  <c r="AX193" i="1" s="1"/>
  <c r="AY177" i="1" a="1"/>
  <c r="AY177" i="1" s="1"/>
  <c r="AY193" i="1" a="1"/>
  <c r="AY193" i="1" s="1"/>
  <c r="AX185" i="1" a="1"/>
  <c r="AX185" i="1" s="1"/>
  <c r="AY183" i="1" a="1"/>
  <c r="AY183" i="1" s="1"/>
  <c r="AY188" i="1" a="1"/>
  <c r="AY188" i="1" s="1"/>
  <c r="AX190" i="1" a="1"/>
  <c r="AX190" i="1" s="1"/>
  <c r="AY190" i="1" a="1"/>
  <c r="AY190" i="1" s="1"/>
  <c r="AY179" i="1" a="1"/>
  <c r="AY179" i="1" s="1"/>
  <c r="AX179" i="1" a="1"/>
  <c r="AX179" i="1" s="1"/>
  <c r="AX192" i="1" a="1"/>
  <c r="AX192" i="1" s="1"/>
  <c r="AY178" i="1" a="1"/>
  <c r="AY178" i="1" s="1"/>
  <c r="AX181" i="1" a="1"/>
  <c r="AX181" i="1" s="1"/>
  <c r="AV260" i="26"/>
  <c r="AW260" i="26" s="1"/>
  <c r="AR268" i="26"/>
  <c r="AV263" i="26"/>
  <c r="AW263" i="26" s="1"/>
  <c r="AR273" i="26"/>
  <c r="AV264" i="26"/>
  <c r="AW264" i="26" s="1"/>
  <c r="AV267" i="26"/>
  <c r="AW267" i="26" s="1"/>
  <c r="AR264" i="26"/>
  <c r="AR269" i="26"/>
  <c r="AR256" i="26"/>
  <c r="AR270" i="26"/>
  <c r="AV269" i="26"/>
  <c r="AW269" i="26" s="1"/>
  <c r="AV254" i="26"/>
  <c r="AW254" i="26" s="1"/>
  <c r="AR272" i="26"/>
  <c r="AR271" i="26"/>
  <c r="AV268" i="26"/>
  <c r="AW268" i="26" s="1"/>
  <c r="AR267" i="26"/>
  <c r="AV270" i="26"/>
  <c r="AW270" i="26" s="1"/>
  <c r="AR266" i="26"/>
  <c r="AV272" i="26"/>
  <c r="AW272" i="26" s="1"/>
  <c r="AV274" i="26"/>
  <c r="AW274" i="26" s="1"/>
  <c r="AV273" i="26"/>
  <c r="AW273" i="26" s="1"/>
  <c r="AR262" i="26"/>
  <c r="AR260" i="26"/>
  <c r="AV266" i="26"/>
  <c r="AW266" i="26" s="1"/>
  <c r="AV271" i="26"/>
  <c r="AW271" i="26" s="1"/>
  <c r="AR274" i="26"/>
  <c r="AW167" i="1"/>
  <c r="AV261" i="26"/>
  <c r="AW261" i="26" s="1"/>
  <c r="AR261" i="26"/>
  <c r="AR255" i="26"/>
  <c r="AV256" i="26"/>
  <c r="AW256" i="26" s="1"/>
  <c r="AV255" i="26"/>
  <c r="AW255" i="26" s="1"/>
  <c r="AV257" i="26"/>
  <c r="AW257" i="26" s="1"/>
  <c r="AR257" i="26"/>
  <c r="AR258" i="26"/>
  <c r="AV262" i="26"/>
  <c r="AW262" i="26" s="1"/>
  <c r="AV258" i="26"/>
  <c r="AW258" i="26" s="1"/>
  <c r="AV265" i="26"/>
  <c r="AW265" i="26" s="1"/>
  <c r="AR265" i="26"/>
  <c r="AR253" i="26"/>
  <c r="AV253" i="26"/>
  <c r="AW253" i="26" s="1"/>
  <c r="AR259" i="26"/>
  <c r="AV259" i="26"/>
  <c r="AW259" i="26" s="1"/>
  <c r="AR263" i="26"/>
  <c r="BA149" i="1"/>
  <c r="DD150" i="1" s="1"/>
  <c r="AW166" i="1"/>
  <c r="BA146" i="1"/>
  <c r="AZ147" i="1" s="1"/>
  <c r="BA150" i="1"/>
  <c r="DD151" i="1" s="1"/>
  <c r="BA148" i="1"/>
  <c r="DD149" i="1" s="1"/>
  <c r="BA151" i="1"/>
  <c r="DD152" i="1" s="1"/>
  <c r="AF32" i="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AZ146" i="1" l="1"/>
  <c r="BN303" i="26" a="1"/>
  <c r="BN303" i="26" s="1"/>
  <c r="BK300" i="26" a="1"/>
  <c r="BK300" i="26" s="1"/>
  <c r="DC163" i="1"/>
  <c r="BQ338" i="26" a="1"/>
  <c r="BQ338" i="26" s="1"/>
  <c r="BQ330" i="26" a="1"/>
  <c r="BQ330" i="26" s="1"/>
  <c r="BQ432" i="26" s="1"/>
  <c r="X156" i="27" s="1"/>
  <c r="AZ292" i="26" a="1"/>
  <c r="AZ292" i="26" s="1"/>
  <c r="AZ394" i="26" s="1"/>
  <c r="G118" i="27" s="1"/>
  <c r="CE335" i="26" a="1"/>
  <c r="CE335" i="26" s="1"/>
  <c r="CE437" i="26" s="1"/>
  <c r="BF285" i="26" a="1"/>
  <c r="BF285" i="26" s="1"/>
  <c r="BE353" i="26" a="1"/>
  <c r="BE353" i="26" s="1"/>
  <c r="BE455" i="26" s="1"/>
  <c r="L179" i="27" s="1"/>
  <c r="AZ332" i="26" a="1"/>
  <c r="AZ332" i="26" s="1"/>
  <c r="AZ434" i="26" s="1"/>
  <c r="G158" i="27" s="1"/>
  <c r="CD349" i="26" a="1"/>
  <c r="CD349" i="26" s="1"/>
  <c r="BJ303" i="26" a="1"/>
  <c r="BJ303" i="26" s="1"/>
  <c r="BQ289" i="26" a="1"/>
  <c r="BQ289" i="26" s="1"/>
  <c r="BQ391" i="26" s="1"/>
  <c r="X115" i="27" s="1"/>
  <c r="AY311" i="26" a="1"/>
  <c r="AY311" i="26" s="1"/>
  <c r="AY413" i="26" s="1"/>
  <c r="F137" i="27" s="1"/>
  <c r="BX319" i="26" a="1"/>
  <c r="BX319" i="26" s="1"/>
  <c r="BC327" i="26" a="1"/>
  <c r="BC327" i="26" s="1"/>
  <c r="BC429" i="26" s="1"/>
  <c r="J153" i="27" s="1"/>
  <c r="AX329" i="26" a="1"/>
  <c r="AX329" i="26" s="1"/>
  <c r="AX431" i="26" s="1"/>
  <c r="E155" i="27" s="1"/>
  <c r="D155" i="27" s="1"/>
  <c r="BD349" i="26" a="1"/>
  <c r="BD349" i="26" s="1"/>
  <c r="BC319" i="26" a="1"/>
  <c r="BC319" i="26" s="1"/>
  <c r="BQ290" i="26" a="1"/>
  <c r="BQ290" i="26" s="1"/>
  <c r="BQ392" i="26" s="1"/>
  <c r="X116" i="27" s="1"/>
  <c r="CI342" i="26" a="1"/>
  <c r="CI342" i="26" s="1"/>
  <c r="CI444" i="26" s="1"/>
  <c r="AL168" i="27" s="1"/>
  <c r="BX362" i="26" a="1"/>
  <c r="BX362" i="26" s="1"/>
  <c r="BI307" i="26" a="1"/>
  <c r="BI307" i="26" s="1"/>
  <c r="BI409" i="26" s="1"/>
  <c r="P133" i="27" s="1"/>
  <c r="BR289" i="26" a="1"/>
  <c r="BR289" i="26" s="1"/>
  <c r="BF311" i="26" a="1"/>
  <c r="BF311" i="26" s="1"/>
  <c r="BC339" i="26" a="1"/>
  <c r="BC339" i="26" s="1"/>
  <c r="AY372" i="26" a="1"/>
  <c r="AY372" i="26" s="1"/>
  <c r="AY474" i="26" s="1"/>
  <c r="F198" i="27" s="1"/>
  <c r="BO281" i="26" a="1"/>
  <c r="BO281" i="26" s="1"/>
  <c r="BZ322" i="26" a="1"/>
  <c r="BZ322" i="26" s="1"/>
  <c r="BS338" i="26" a="1"/>
  <c r="BS338" i="26" s="1"/>
  <c r="BS440" i="26" s="1"/>
  <c r="Z164" i="27" s="1"/>
  <c r="CI279" i="26" a="1"/>
  <c r="CI279" i="26" s="1"/>
  <c r="CI381" i="26" s="1"/>
  <c r="AL105" i="27" s="1"/>
  <c r="BZ298" i="26" a="1"/>
  <c r="BZ298" i="26" s="1"/>
  <c r="CB345" i="26" a="1"/>
  <c r="CB345" i="26" s="1"/>
  <c r="BH370" i="26" a="1"/>
  <c r="BH370" i="26" s="1"/>
  <c r="BD372" i="26" a="1"/>
  <c r="BD372" i="26" s="1"/>
  <c r="CB310" i="26" a="1"/>
  <c r="CB310" i="26" s="1"/>
  <c r="BE367" i="26" a="1"/>
  <c r="BE367" i="26" s="1"/>
  <c r="BE469" i="26" s="1"/>
  <c r="L193" i="27" s="1"/>
  <c r="BS355" i="26" a="1"/>
  <c r="BS355" i="26" s="1"/>
  <c r="BX333" i="26" a="1"/>
  <c r="BX333" i="26" s="1"/>
  <c r="BY313" i="26" a="1"/>
  <c r="BY313" i="26" s="1"/>
  <c r="BY415" i="26" s="1"/>
  <c r="AF139" i="27" s="1"/>
  <c r="BK307" i="26" a="1"/>
  <c r="BK307" i="26" s="1"/>
  <c r="BK409" i="26" s="1"/>
  <c r="R133" i="27" s="1"/>
  <c r="AY318" i="26" a="1"/>
  <c r="AY318" i="26" s="1"/>
  <c r="AY420" i="26" s="1"/>
  <c r="F144" i="27" s="1"/>
  <c r="BX314" i="26" a="1"/>
  <c r="BX314" i="26" s="1"/>
  <c r="AY281" i="26" a="1"/>
  <c r="AY281" i="26" s="1"/>
  <c r="AY383" i="26" s="1"/>
  <c r="F107" i="27" s="1"/>
  <c r="BH323" i="26" a="1"/>
  <c r="BH323" i="26" s="1"/>
  <c r="BE369" i="26" a="1"/>
  <c r="BE369" i="26" s="1"/>
  <c r="BE471" i="26" s="1"/>
  <c r="L195" i="27" s="1"/>
  <c r="BD330" i="26" a="1"/>
  <c r="BD330" i="26" s="1"/>
  <c r="BN304" i="26" a="1"/>
  <c r="BN304" i="26" s="1"/>
  <c r="BG325" i="26" a="1"/>
  <c r="BG325" i="26" s="1"/>
  <c r="BG427" i="26" s="1"/>
  <c r="N151" i="27" s="1"/>
  <c r="AX167" i="1"/>
  <c r="AX166" i="1"/>
  <c r="AY166" i="1" s="1" a="1"/>
  <c r="AY166" i="1" s="1"/>
  <c r="AX169" i="1"/>
  <c r="AX171" i="1"/>
  <c r="BO365" i="26" a="1"/>
  <c r="BO365" i="26" s="1"/>
  <c r="BV350" i="26" a="1"/>
  <c r="BV350" i="26" s="1"/>
  <c r="CA342" i="26" a="1"/>
  <c r="CA342" i="26" s="1"/>
  <c r="AX296" i="26" a="1"/>
  <c r="AX296" i="26" s="1"/>
  <c r="AX398" i="26" s="1"/>
  <c r="E122" i="27" s="1"/>
  <c r="CH330" i="26" a="1"/>
  <c r="CH330" i="26" s="1"/>
  <c r="CH432" i="26" s="1"/>
  <c r="AK156" i="27" s="1"/>
  <c r="BF318" i="26" a="1"/>
  <c r="BF318" i="26" s="1"/>
  <c r="BL313" i="26" a="1"/>
  <c r="BL313" i="26" s="1"/>
  <c r="BD362" i="26" a="1"/>
  <c r="BD362" i="26" s="1"/>
  <c r="CH289" i="26" a="1"/>
  <c r="CH289" i="26" s="1"/>
  <c r="CH391" i="26" s="1"/>
  <c r="AK115" i="27" s="1"/>
  <c r="BX345" i="26" a="1"/>
  <c r="BX345" i="26" s="1"/>
  <c r="CE288" i="26" a="1"/>
  <c r="CE288" i="26" s="1"/>
  <c r="CE328" i="26" a="1"/>
  <c r="CE328" i="26" s="1"/>
  <c r="BU323" i="26" a="1"/>
  <c r="BU323" i="26" s="1"/>
  <c r="BC356" i="26" a="1"/>
  <c r="BC356" i="26" s="1"/>
  <c r="AY376" i="26" a="1"/>
  <c r="AY376" i="26" s="1"/>
  <c r="AY478" i="26" s="1"/>
  <c r="F202" i="27" s="1"/>
  <c r="BW352" i="26" a="1"/>
  <c r="BW352" i="26" s="1"/>
  <c r="BH357" i="26" a="1"/>
  <c r="BH357" i="26" s="1"/>
  <c r="BZ281" i="26" a="1"/>
  <c r="BZ281" i="26" s="1"/>
  <c r="BY353" i="26" a="1"/>
  <c r="BY353" i="26" s="1"/>
  <c r="BP279" i="26" a="1"/>
  <c r="BP279" i="26" s="1"/>
  <c r="AX301" i="26" a="1"/>
  <c r="AX301" i="26" s="1"/>
  <c r="AX403" i="26" s="1"/>
  <c r="E127" i="27" s="1"/>
  <c r="BK319" i="26" a="1"/>
  <c r="BK319" i="26" s="1"/>
  <c r="BA284" i="26" a="1"/>
  <c r="BA284" i="26" s="1"/>
  <c r="BG336" i="26" a="1"/>
  <c r="BG336" i="26" s="1"/>
  <c r="BL326" i="26" a="1"/>
  <c r="BL326" i="26" s="1"/>
  <c r="CC373" i="26" a="1"/>
  <c r="CC373" i="26" s="1"/>
  <c r="BH363" i="26" a="1"/>
  <c r="BH363" i="26" s="1"/>
  <c r="BA316" i="26" a="1"/>
  <c r="BA316" i="26" s="1"/>
  <c r="BI362" i="26" a="1"/>
  <c r="BI362" i="26" s="1"/>
  <c r="CG325" i="26" a="1"/>
  <c r="CG325" i="26" s="1"/>
  <c r="CG427" i="26" s="1"/>
  <c r="AJ151" i="27" s="1"/>
  <c r="BI348" i="26" a="1"/>
  <c r="BI348" i="26" s="1"/>
  <c r="BL331" i="26" a="1"/>
  <c r="BL331" i="26" s="1"/>
  <c r="BW321" i="26" a="1"/>
  <c r="BW321" i="26" s="1"/>
  <c r="BL323" i="26" a="1"/>
  <c r="BL323" i="26" s="1"/>
  <c r="BS282" i="26" a="1"/>
  <c r="BS282" i="26" s="1"/>
  <c r="BL365" i="26" a="1"/>
  <c r="BL365" i="26" s="1"/>
  <c r="BZ303" i="26" a="1"/>
  <c r="BZ303" i="26" s="1"/>
  <c r="BG279" i="26" a="1"/>
  <c r="BG279" i="26" s="1"/>
  <c r="CD286" i="26" a="1"/>
  <c r="CD286" i="26" s="1"/>
  <c r="BL308" i="26" a="1"/>
  <c r="BL308" i="26" s="1"/>
  <c r="BM308" i="26" a="1"/>
  <c r="BM308" i="26" s="1"/>
  <c r="BO300" i="26" a="1"/>
  <c r="BO300" i="26" s="1"/>
  <c r="BV360" i="26" a="1"/>
  <c r="BV360" i="26" s="1"/>
  <c r="CG343" i="26" a="1"/>
  <c r="CG343" i="26" s="1"/>
  <c r="CG445" i="26" s="1"/>
  <c r="AJ169" i="27" s="1"/>
  <c r="BP283" i="26" a="1"/>
  <c r="BP283" i="26" s="1"/>
  <c r="BN375" i="26" a="1"/>
  <c r="BN375" i="26" s="1"/>
  <c r="BY369" i="26" a="1"/>
  <c r="BY369" i="26" s="1"/>
  <c r="BZ306" i="26" a="1"/>
  <c r="BZ306" i="26" s="1"/>
  <c r="CI334" i="26" a="1"/>
  <c r="CI334" i="26" s="1"/>
  <c r="CI436" i="26" s="1"/>
  <c r="AL160" i="27" s="1"/>
  <c r="BB337" i="26" a="1"/>
  <c r="BB337" i="26" s="1"/>
  <c r="BA318" i="26" a="1"/>
  <c r="BA318" i="26" s="1"/>
  <c r="BQ327" i="26" a="1"/>
  <c r="BQ327" i="26" s="1"/>
  <c r="BF282" i="26" a="1"/>
  <c r="BF282" i="26" s="1"/>
  <c r="BJ349" i="26" a="1"/>
  <c r="BJ349" i="26" s="1"/>
  <c r="AZ310" i="26" a="1"/>
  <c r="AZ310" i="26" s="1"/>
  <c r="AZ412" i="26" s="1"/>
  <c r="G136" i="27" s="1"/>
  <c r="AY290" i="26" a="1"/>
  <c r="AY290" i="26" s="1"/>
  <c r="AY392" i="26" s="1"/>
  <c r="F116" i="27" s="1"/>
  <c r="BZ345" i="26" a="1"/>
  <c r="BZ345" i="26" s="1"/>
  <c r="AY338" i="26" a="1"/>
  <c r="AY338" i="26" s="1"/>
  <c r="AY440" i="26" s="1"/>
  <c r="F164" i="27" s="1"/>
  <c r="BV303" i="26" a="1"/>
  <c r="BV303" i="26" s="1"/>
  <c r="CH347" i="26" a="1"/>
  <c r="CH347" i="26" s="1"/>
  <c r="CH449" i="26" s="1"/>
  <c r="AK173" i="27" s="1"/>
  <c r="BZ295" i="26" a="1"/>
  <c r="BZ295" i="26" s="1"/>
  <c r="BH328" i="26" a="1"/>
  <c r="BH328" i="26" s="1"/>
  <c r="BY343" i="26" a="1"/>
  <c r="BY343" i="26" s="1"/>
  <c r="BQ302" i="26" a="1"/>
  <c r="BQ302" i="26" s="1"/>
  <c r="BZ355" i="26" a="1"/>
  <c r="BZ355" i="26" s="1"/>
  <c r="BL355" i="26" a="1"/>
  <c r="BL355" i="26" s="1"/>
  <c r="AX371" i="26" a="1"/>
  <c r="AX371" i="26" s="1"/>
  <c r="AX473" i="26" s="1"/>
  <c r="E197" i="27" s="1"/>
  <c r="BZ323" i="26" a="1"/>
  <c r="BZ323" i="26" s="1"/>
  <c r="BH345" i="26" a="1"/>
  <c r="BH345" i="26" s="1"/>
  <c r="BA311" i="26" a="1"/>
  <c r="BA311" i="26" s="1"/>
  <c r="BX299" i="26" a="1"/>
  <c r="BX299" i="26" s="1"/>
  <c r="BA307" i="26" a="1"/>
  <c r="BA307" i="26" s="1"/>
  <c r="BP372" i="26" a="1"/>
  <c r="BP372" i="26" s="1"/>
  <c r="BP364" i="26" a="1"/>
  <c r="BP364" i="26" s="1"/>
  <c r="BS371" i="26" a="1"/>
  <c r="BS371" i="26" s="1"/>
  <c r="BJ299" i="26" a="1"/>
  <c r="BJ299" i="26" s="1"/>
  <c r="BE363" i="26" a="1"/>
  <c r="BE363" i="26" s="1"/>
  <c r="BE281" i="26" a="1"/>
  <c r="BE281" i="26" s="1"/>
  <c r="AX280" i="26" a="1"/>
  <c r="AX280" i="26" s="1"/>
  <c r="AX382" i="26" s="1"/>
  <c r="E106" i="27" s="1"/>
  <c r="BZ329" i="26" a="1"/>
  <c r="BZ329" i="26" s="1"/>
  <c r="CB315" i="26" a="1"/>
  <c r="CB315" i="26" s="1"/>
  <c r="BJ364" i="26" a="1"/>
  <c r="BJ364" i="26" s="1"/>
  <c r="BQ319" i="26" a="1"/>
  <c r="BQ319" i="26" s="1"/>
  <c r="BA363" i="26" a="1"/>
  <c r="BA363" i="26" s="1"/>
  <c r="BT311" i="26" a="1"/>
  <c r="BT311" i="26" s="1"/>
  <c r="BN345" i="26" a="1"/>
  <c r="BN345" i="26" s="1"/>
  <c r="BJ375" i="26" a="1"/>
  <c r="BJ375" i="26" s="1"/>
  <c r="BA340" i="26" a="1"/>
  <c r="BA340" i="26" s="1"/>
  <c r="CB348" i="26" a="1"/>
  <c r="CB348" i="26" s="1"/>
  <c r="BC359" i="26" a="1"/>
  <c r="BC359" i="26" s="1"/>
  <c r="BV314" i="26" a="1"/>
  <c r="BV314" i="26" s="1"/>
  <c r="BO343" i="26" a="1"/>
  <c r="BO343" i="26" s="1"/>
  <c r="BH287" i="26" a="1"/>
  <c r="BH287" i="26" s="1"/>
  <c r="BT330" i="26" a="1"/>
  <c r="BT330" i="26" s="1"/>
  <c r="BQ288" i="26" a="1"/>
  <c r="BQ288" i="26" s="1"/>
  <c r="AY375" i="26" a="1"/>
  <c r="AY375" i="26" s="1"/>
  <c r="AY477" i="26" s="1"/>
  <c r="F201" i="27" s="1"/>
  <c r="CB363" i="26" a="1"/>
  <c r="CB363" i="26" s="1"/>
  <c r="BV370" i="26" a="1"/>
  <c r="BV370" i="26" s="1"/>
  <c r="BP342" i="26" a="1"/>
  <c r="BP342" i="26" s="1"/>
  <c r="BU351" i="26" a="1"/>
  <c r="BU351" i="26" s="1"/>
  <c r="CF362" i="26" a="1"/>
  <c r="CF362" i="26" s="1"/>
  <c r="BV281" i="26" a="1"/>
  <c r="BV281" i="26" s="1"/>
  <c r="CF321" i="26" a="1"/>
  <c r="CF321" i="26" s="1"/>
  <c r="BM367" i="26" a="1"/>
  <c r="BM367" i="26" s="1"/>
  <c r="BA303" i="26" a="1"/>
  <c r="BA303" i="26" s="1"/>
  <c r="BD302" i="26" a="1"/>
  <c r="BD302" i="26" s="1"/>
  <c r="CB295" i="26" a="1"/>
  <c r="CB295" i="26" s="1"/>
  <c r="BJ368" i="26" a="1"/>
  <c r="BJ368" i="26" s="1"/>
  <c r="BE330" i="26" a="1"/>
  <c r="BE330" i="26" s="1"/>
  <c r="BK375" i="26" a="1"/>
  <c r="BK375" i="26" s="1"/>
  <c r="CF357" i="26" a="1"/>
  <c r="CF357" i="26" s="1"/>
  <c r="BR319" i="26" a="1"/>
  <c r="BR319" i="26" s="1"/>
  <c r="BY280" i="26" a="1"/>
  <c r="BY280" i="26" s="1"/>
  <c r="CG287" i="26" a="1"/>
  <c r="CG287" i="26" s="1"/>
  <c r="CG389" i="26" s="1"/>
  <c r="AJ113" i="27" s="1"/>
  <c r="BW369" i="26" a="1"/>
  <c r="BW369" i="26" s="1"/>
  <c r="BR340" i="26" a="1"/>
  <c r="BR340" i="26" s="1"/>
  <c r="BA375" i="26" a="1"/>
  <c r="BA375" i="26" s="1"/>
  <c r="BK344" i="26" a="1"/>
  <c r="BK344" i="26" s="1"/>
  <c r="BI305" i="26" a="1"/>
  <c r="BI305" i="26" s="1"/>
  <c r="CC329" i="26" a="1"/>
  <c r="CC329" i="26" s="1"/>
  <c r="BN370" i="26" a="1"/>
  <c r="BN370" i="26" s="1"/>
  <c r="BG347" i="26" a="1"/>
  <c r="BG347" i="26" s="1"/>
  <c r="CE343" i="26" a="1"/>
  <c r="CE343" i="26" s="1"/>
  <c r="BX338" i="26" a="1"/>
  <c r="BX338" i="26" s="1"/>
  <c r="BM356" i="26" a="1"/>
  <c r="BM356" i="26" s="1"/>
  <c r="CI293" i="26" a="1"/>
  <c r="CI293" i="26" s="1"/>
  <c r="CI395" i="26" s="1"/>
  <c r="AL119" i="27" s="1"/>
  <c r="BI317" i="26" a="1"/>
  <c r="BI317" i="26" s="1"/>
  <c r="BO312" i="26" a="1"/>
  <c r="BO312" i="26" s="1"/>
  <c r="BZ286" i="26" a="1"/>
  <c r="BZ286" i="26" s="1"/>
  <c r="CF278" i="26" a="1"/>
  <c r="CF278" i="26" s="1"/>
  <c r="BS369" i="26" a="1"/>
  <c r="BS369" i="26" s="1"/>
  <c r="BV297" i="26" a="1"/>
  <c r="BV297" i="26" s="1"/>
  <c r="BU287" i="26" a="1"/>
  <c r="BU287" i="26" s="1"/>
  <c r="BJ335" i="26" a="1"/>
  <c r="BJ335" i="26" s="1"/>
  <c r="BK356" i="26" a="1"/>
  <c r="BK356" i="26" s="1"/>
  <c r="BS335" i="26" a="1"/>
  <c r="BS335" i="26" s="1"/>
  <c r="BW338" i="26" a="1"/>
  <c r="BW338" i="26" s="1"/>
  <c r="BN363" i="26" a="1"/>
  <c r="BN363" i="26" s="1"/>
  <c r="BW347" i="26" a="1"/>
  <c r="BW347" i="26" s="1"/>
  <c r="BI285" i="26" a="1"/>
  <c r="BI285" i="26" s="1"/>
  <c r="BC421" i="26"/>
  <c r="J145" i="27" s="1"/>
  <c r="BK402" i="26"/>
  <c r="R126" i="27" s="1"/>
  <c r="BD320" i="26" a="1"/>
  <c r="BD320" i="26" s="1"/>
  <c r="CB281" i="26" a="1"/>
  <c r="CB281" i="26" s="1"/>
  <c r="BG312" i="26" a="1"/>
  <c r="BG312" i="26" s="1"/>
  <c r="BD321" i="26" a="1"/>
  <c r="BD321" i="26" s="1"/>
  <c r="BC320" i="26" a="1"/>
  <c r="BC320" i="26" s="1"/>
  <c r="BD356" i="26" a="1"/>
  <c r="BD356" i="26" s="1"/>
  <c r="BI339" i="26" a="1"/>
  <c r="BI339" i="26" s="1"/>
  <c r="BZ316" i="26" a="1"/>
  <c r="BZ316" i="26" s="1"/>
  <c r="BA296" i="26" a="1"/>
  <c r="BA296" i="26" s="1"/>
  <c r="CG296" i="26" a="1"/>
  <c r="CG296" i="26" s="1"/>
  <c r="CG398" i="26" s="1"/>
  <c r="AJ122" i="27" s="1"/>
  <c r="BC307" i="26" a="1"/>
  <c r="BC307" i="26" s="1"/>
  <c r="BJ301" i="26" a="1"/>
  <c r="BJ301" i="26" s="1"/>
  <c r="AZ352" i="26" a="1"/>
  <c r="AZ352" i="26" s="1"/>
  <c r="AZ454" i="26" s="1"/>
  <c r="G178" i="27" s="1"/>
  <c r="BA281" i="26" a="1"/>
  <c r="BA281" i="26" s="1"/>
  <c r="CH340" i="26" a="1"/>
  <c r="CH340" i="26" s="1"/>
  <c r="CH442" i="26" s="1"/>
  <c r="AK166" i="27" s="1"/>
  <c r="BD292" i="26" a="1"/>
  <c r="BD292" i="26" s="1"/>
  <c r="BB322" i="26" a="1"/>
  <c r="BB322" i="26" s="1"/>
  <c r="BF298" i="26" a="1"/>
  <c r="BF298" i="26" s="1"/>
  <c r="BK363" i="26" a="1"/>
  <c r="BK363" i="26" s="1"/>
  <c r="BF343" i="26" a="1"/>
  <c r="BF343" i="26" s="1"/>
  <c r="CA282" i="26" a="1"/>
  <c r="CA282" i="26" s="1"/>
  <c r="AX327" i="26" a="1"/>
  <c r="AX327" i="26" s="1"/>
  <c r="AX429" i="26" s="1"/>
  <c r="E153" i="27" s="1"/>
  <c r="BP368" i="26" a="1"/>
  <c r="BP368" i="26" s="1"/>
  <c r="BC305" i="26" a="1"/>
  <c r="BC305" i="26" s="1"/>
  <c r="BT373" i="26" a="1"/>
  <c r="BT373" i="26" s="1"/>
  <c r="BQ325" i="26" a="1"/>
  <c r="BQ325" i="26" s="1"/>
  <c r="BU308" i="26" a="1"/>
  <c r="BU308" i="26" s="1"/>
  <c r="CE313" i="26" a="1"/>
  <c r="CE313" i="26" s="1"/>
  <c r="AZ315" i="26" a="1"/>
  <c r="AZ315" i="26" s="1"/>
  <c r="AZ417" i="26" s="1"/>
  <c r="G141" i="27" s="1"/>
  <c r="CF340" i="26" a="1"/>
  <c r="CF340" i="26" s="1"/>
  <c r="BR363" i="26" a="1"/>
  <c r="BR363" i="26" s="1"/>
  <c r="BJ306" i="26" a="1"/>
  <c r="BJ306" i="26" s="1"/>
  <c r="BM348" i="26" a="1"/>
  <c r="BM348" i="26" s="1"/>
  <c r="CE362" i="26" a="1"/>
  <c r="CE362" i="26" s="1"/>
  <c r="BC292" i="26" a="1"/>
  <c r="BC292" i="26" s="1"/>
  <c r="CD305" i="26" a="1"/>
  <c r="CD305" i="26" s="1"/>
  <c r="BS288" i="26" a="1"/>
  <c r="BS288" i="26" s="1"/>
  <c r="BL369" i="26" a="1"/>
  <c r="BL369" i="26" s="1"/>
  <c r="CG290" i="26" a="1"/>
  <c r="CG290" i="26" s="1"/>
  <c r="CG392" i="26" s="1"/>
  <c r="AJ116" i="27" s="1"/>
  <c r="CE360" i="26" a="1"/>
  <c r="CE360" i="26" s="1"/>
  <c r="AY370" i="26" a="1"/>
  <c r="AY370" i="26" s="1"/>
  <c r="AY472" i="26" s="1"/>
  <c r="F196" i="27" s="1"/>
  <c r="BV280" i="26" a="1"/>
  <c r="BV280" i="26" s="1"/>
  <c r="CG361" i="26" a="1"/>
  <c r="CG361" i="26" s="1"/>
  <c r="CG463" i="26" s="1"/>
  <c r="AJ187" i="27" s="1"/>
  <c r="BR280" i="26" a="1"/>
  <c r="BR280" i="26" s="1"/>
  <c r="BG292" i="26" a="1"/>
  <c r="BG292" i="26" s="1"/>
  <c r="CB312" i="26" a="1"/>
  <c r="CB312" i="26" s="1"/>
  <c r="CC297" i="26" a="1"/>
  <c r="CC297" i="26" s="1"/>
  <c r="BB328" i="26" a="1"/>
  <c r="BB328" i="26" s="1"/>
  <c r="AZ297" i="26" a="1"/>
  <c r="AZ297" i="26" s="1"/>
  <c r="AZ399" i="26" s="1"/>
  <c r="G123" i="27" s="1"/>
  <c r="BS287" i="26" a="1"/>
  <c r="BS287" i="26" s="1"/>
  <c r="BB314" i="26" a="1"/>
  <c r="BB314" i="26" s="1"/>
  <c r="BO331" i="26" a="1"/>
  <c r="BO331" i="26" s="1"/>
  <c r="BE349" i="26" a="1"/>
  <c r="BE349" i="26" s="1"/>
  <c r="BP370" i="26" a="1"/>
  <c r="BP370" i="26" s="1"/>
  <c r="BD326" i="26" a="1"/>
  <c r="BD326" i="26" s="1"/>
  <c r="BN299" i="26" a="1"/>
  <c r="BN299" i="26" s="1"/>
  <c r="BB375" i="26" a="1"/>
  <c r="BB375" i="26" s="1"/>
  <c r="BO316" i="26" a="1"/>
  <c r="BO316" i="26" s="1"/>
  <c r="BP348" i="26" a="1"/>
  <c r="BP348" i="26" s="1"/>
  <c r="BX357" i="26" a="1"/>
  <c r="BX357" i="26" s="1"/>
  <c r="AX294" i="26" a="1"/>
  <c r="AX294" i="26" s="1"/>
  <c r="AX396" i="26" s="1"/>
  <c r="E120" i="27" s="1"/>
  <c r="BZ371" i="26" a="1"/>
  <c r="BZ371" i="26" s="1"/>
  <c r="CF298" i="26" a="1"/>
  <c r="CF298" i="26" s="1"/>
  <c r="CC295" i="26" a="1"/>
  <c r="CC295" i="26" s="1"/>
  <c r="CI367" i="26" a="1"/>
  <c r="CI367" i="26" s="1"/>
  <c r="CI469" i="26" s="1"/>
  <c r="AL193" i="27" s="1"/>
  <c r="AX304" i="26" a="1"/>
  <c r="AX304" i="26" s="1"/>
  <c r="AX406" i="26" s="1"/>
  <c r="E130" i="27" s="1"/>
  <c r="CC287" i="26" a="1"/>
  <c r="CC287" i="26" s="1"/>
  <c r="BC345" i="26" a="1"/>
  <c r="BC345" i="26" s="1"/>
  <c r="BU365" i="26" a="1"/>
  <c r="BU365" i="26" s="1"/>
  <c r="AZ299" i="26" a="1"/>
  <c r="AZ299" i="26" s="1"/>
  <c r="AZ401" i="26" s="1"/>
  <c r="G125" i="27" s="1"/>
  <c r="BG344" i="26" a="1"/>
  <c r="BG344" i="26" s="1"/>
  <c r="BP366" i="26" a="1"/>
  <c r="BP366" i="26" s="1"/>
  <c r="BG286" i="26" a="1"/>
  <c r="BG286" i="26" s="1"/>
  <c r="BE347" i="26" a="1"/>
  <c r="BE347" i="26" s="1"/>
  <c r="CC367" i="26" a="1"/>
  <c r="CC367" i="26" s="1"/>
  <c r="CH295" i="26" a="1"/>
  <c r="CH295" i="26" s="1"/>
  <c r="CH397" i="26" s="1"/>
  <c r="AK121" i="27" s="1"/>
  <c r="BO334" i="26" a="1"/>
  <c r="BO334" i="26" s="1"/>
  <c r="CA356" i="26" a="1"/>
  <c r="CA356" i="26" s="1"/>
  <c r="CH357" i="26" a="1"/>
  <c r="CH357" i="26" s="1"/>
  <c r="CH459" i="26" s="1"/>
  <c r="AK183" i="27" s="1"/>
  <c r="BW361" i="26" a="1"/>
  <c r="BW361" i="26" s="1"/>
  <c r="BF342" i="26" a="1"/>
  <c r="BF342" i="26" s="1"/>
  <c r="CA301" i="26" a="1"/>
  <c r="CA301" i="26" s="1"/>
  <c r="BC369" i="26" a="1"/>
  <c r="BC369" i="26" s="1"/>
  <c r="BV331" i="26" a="1"/>
  <c r="BV331" i="26" s="1"/>
  <c r="BR334" i="26" a="1"/>
  <c r="BR334" i="26" s="1"/>
  <c r="CD353" i="26" a="1"/>
  <c r="CD353" i="26" s="1"/>
  <c r="CE373" i="26" a="1"/>
  <c r="CE373" i="26" s="1"/>
  <c r="BU321" i="26" a="1"/>
  <c r="BU321" i="26" s="1"/>
  <c r="AY291" i="26" a="1"/>
  <c r="AY291" i="26" s="1"/>
  <c r="AY393" i="26" s="1"/>
  <c r="F117" i="27" s="1"/>
  <c r="BN329" i="26" a="1"/>
  <c r="BN329" i="26" s="1"/>
  <c r="BF322" i="26" a="1"/>
  <c r="BF322" i="26" s="1"/>
  <c r="BO353" i="26" a="1"/>
  <c r="BO353" i="26" s="1"/>
  <c r="BU352" i="26" a="1"/>
  <c r="BU352" i="26" s="1"/>
  <c r="BT305" i="26" a="1"/>
  <c r="BT305" i="26" s="1"/>
  <c r="BY319" i="26" a="1"/>
  <c r="BY319" i="26" s="1"/>
  <c r="BW322" i="26" a="1"/>
  <c r="BW322" i="26" s="1"/>
  <c r="BI302" i="26" a="1"/>
  <c r="BI302" i="26" s="1"/>
  <c r="CI332" i="26" a="1"/>
  <c r="CI332" i="26" s="1"/>
  <c r="CI434" i="26" s="1"/>
  <c r="AL158" i="27" s="1"/>
  <c r="CI289" i="26" a="1"/>
  <c r="CI289" i="26" s="1"/>
  <c r="CI391" i="26" s="1"/>
  <c r="AL115" i="27" s="1"/>
  <c r="BH326" i="26" a="1"/>
  <c r="BH326" i="26" s="1"/>
  <c r="CI278" i="26" a="1"/>
  <c r="CI278" i="26" s="1"/>
  <c r="CI380" i="26" s="1"/>
  <c r="AL104" i="27" s="1"/>
  <c r="BY333" i="26" a="1"/>
  <c r="BY333" i="26" s="1"/>
  <c r="BJ296" i="26" a="1"/>
  <c r="BJ296" i="26" s="1"/>
  <c r="BP320" i="26" a="1"/>
  <c r="BP320" i="26" s="1"/>
  <c r="BD338" i="26" a="1"/>
  <c r="BD338" i="26" s="1"/>
  <c r="BR313" i="26" a="1"/>
  <c r="BR313" i="26" s="1"/>
  <c r="BX289" i="26" a="1"/>
  <c r="BX289" i="26" s="1"/>
  <c r="BD313" i="26" a="1"/>
  <c r="BD313" i="26" s="1"/>
  <c r="BT350" i="26" a="1"/>
  <c r="BT350" i="26" s="1"/>
  <c r="BN353" i="26" a="1"/>
  <c r="BN353" i="26" s="1"/>
  <c r="BB338" i="26" a="1"/>
  <c r="BB338" i="26" s="1"/>
  <c r="BA309" i="26" a="1"/>
  <c r="BA309" i="26" s="1"/>
  <c r="BY287" i="26" a="1"/>
  <c r="BY287" i="26" s="1"/>
  <c r="BD344" i="26" a="1"/>
  <c r="BD344" i="26" s="1"/>
  <c r="BK301" i="26" a="1"/>
  <c r="BK301" i="26" s="1"/>
  <c r="BX363" i="26" a="1"/>
  <c r="BX363" i="26" s="1"/>
  <c r="BM327" i="26" a="1"/>
  <c r="BM327" i="26" s="1"/>
  <c r="BM354" i="26" a="1"/>
  <c r="BM354" i="26" s="1"/>
  <c r="BG303" i="26" a="1"/>
  <c r="BG303" i="26" s="1"/>
  <c r="BO306" i="26" a="1"/>
  <c r="BO306" i="26" s="1"/>
  <c r="BL373" i="26" a="1"/>
  <c r="BL373" i="26" s="1"/>
  <c r="AZ358" i="26" a="1"/>
  <c r="AZ358" i="26" s="1"/>
  <c r="AZ460" i="26" s="1"/>
  <c r="G184" i="27" s="1"/>
  <c r="AY347" i="26" a="1"/>
  <c r="AY347" i="26" s="1"/>
  <c r="AY449" i="26" s="1"/>
  <c r="F173" i="27" s="1"/>
  <c r="CG376" i="26" a="1"/>
  <c r="CG376" i="26" s="1"/>
  <c r="CG478" i="26" s="1"/>
  <c r="AJ202" i="27" s="1"/>
  <c r="BW356" i="26" a="1"/>
  <c r="BW356" i="26" s="1"/>
  <c r="BD363" i="26" a="1"/>
  <c r="BD363" i="26" s="1"/>
  <c r="BX311" i="26" a="1"/>
  <c r="BX311" i="26" s="1"/>
  <c r="AY328" i="26" a="1"/>
  <c r="AY328" i="26" s="1"/>
  <c r="AY430" i="26" s="1"/>
  <c r="F154" i="27" s="1"/>
  <c r="BQ353" i="26" a="1"/>
  <c r="BQ353" i="26" s="1"/>
  <c r="BX316" i="26" a="1"/>
  <c r="BX316" i="26" s="1"/>
  <c r="BF292" i="26" a="1"/>
  <c r="BF292" i="26" s="1"/>
  <c r="CA358" i="26" a="1"/>
  <c r="CA358" i="26" s="1"/>
  <c r="CD281" i="26" a="1"/>
  <c r="CD281" i="26" s="1"/>
  <c r="AX170" i="1"/>
  <c r="BQ312" i="26" a="1"/>
  <c r="BQ312" i="26" s="1"/>
  <c r="BC298" i="26" a="1"/>
  <c r="BC298" i="26" s="1"/>
  <c r="BP351" i="26" a="1"/>
  <c r="BP351" i="26" s="1"/>
  <c r="BE328" i="26" a="1"/>
  <c r="BE328" i="26" s="1"/>
  <c r="BJ331" i="26" a="1"/>
  <c r="BJ331" i="26" s="1"/>
  <c r="BU310" i="26" a="1"/>
  <c r="BU310" i="26" s="1"/>
  <c r="BY283" i="26" a="1"/>
  <c r="BY283" i="26" s="1"/>
  <c r="CA324" i="26" a="1"/>
  <c r="CA324" i="26" s="1"/>
  <c r="CD282" i="26" a="1"/>
  <c r="CD282" i="26" s="1"/>
  <c r="BM293" i="26" a="1"/>
  <c r="BM293" i="26" s="1"/>
  <c r="BN330" i="26" a="1"/>
  <c r="BN330" i="26" s="1"/>
  <c r="BO338" i="26" a="1"/>
  <c r="BO338" i="26" s="1"/>
  <c r="BR354" i="26" a="1"/>
  <c r="BR354" i="26" s="1"/>
  <c r="AY362" i="26" a="1"/>
  <c r="AY362" i="26" s="1"/>
  <c r="AY464" i="26" s="1"/>
  <c r="F188" i="27" s="1"/>
  <c r="BG307" i="26" a="1"/>
  <c r="BG307" i="26" s="1"/>
  <c r="BZ290" i="26" a="1"/>
  <c r="BZ290" i="26" s="1"/>
  <c r="AY306" i="26" a="1"/>
  <c r="AY306" i="26" s="1"/>
  <c r="AY408" i="26" s="1"/>
  <c r="F132" i="27" s="1"/>
  <c r="CI314" i="26" a="1"/>
  <c r="CI314" i="26" s="1"/>
  <c r="CI416" i="26" s="1"/>
  <c r="AL140" i="27" s="1"/>
  <c r="BO363" i="26" a="1"/>
  <c r="BO363" i="26" s="1"/>
  <c r="CE361" i="26" a="1"/>
  <c r="CE361" i="26" s="1"/>
  <c r="BJ363" i="26" a="1"/>
  <c r="BJ363" i="26" s="1"/>
  <c r="CI361" i="26" a="1"/>
  <c r="CI361" i="26" s="1"/>
  <c r="CI463" i="26" s="1"/>
  <c r="AL187" i="27" s="1"/>
  <c r="BT358" i="26" a="1"/>
  <c r="BT358" i="26" s="1"/>
  <c r="CI328" i="26" a="1"/>
  <c r="CI328" i="26" s="1"/>
  <c r="CI430" i="26" s="1"/>
  <c r="AL154" i="27" s="1"/>
  <c r="CA306" i="26" a="1"/>
  <c r="CA306" i="26" s="1"/>
  <c r="CF347" i="26" a="1"/>
  <c r="CF347" i="26" s="1"/>
  <c r="AY374" i="26" a="1"/>
  <c r="AY374" i="26" s="1"/>
  <c r="AY476" i="26" s="1"/>
  <c r="F200" i="27" s="1"/>
  <c r="BY331" i="26" a="1"/>
  <c r="BY331" i="26" s="1"/>
  <c r="BY368" i="26" a="1"/>
  <c r="BY368" i="26" s="1"/>
  <c r="CI338" i="26" a="1"/>
  <c r="CI338" i="26" s="1"/>
  <c r="CI440" i="26" s="1"/>
  <c r="AL164" i="27" s="1"/>
  <c r="CC368" i="26" a="1"/>
  <c r="CC368" i="26" s="1"/>
  <c r="BD310" i="26" a="1"/>
  <c r="BD310" i="26" s="1"/>
  <c r="BX337" i="26" a="1"/>
  <c r="BX337" i="26" s="1"/>
  <c r="BD306" i="26" a="1"/>
  <c r="BD306" i="26" s="1"/>
  <c r="AY332" i="26" a="1"/>
  <c r="AY332" i="26" s="1"/>
  <c r="AY434" i="26" s="1"/>
  <c r="F158" i="27" s="1"/>
  <c r="CC349" i="26" a="1"/>
  <c r="CC349" i="26" s="1"/>
  <c r="BU303" i="26" a="1"/>
  <c r="BU303" i="26" s="1"/>
  <c r="BN278" i="26" a="1"/>
  <c r="BN278" i="26" s="1"/>
  <c r="BV375" i="26" a="1"/>
  <c r="BV375" i="26" s="1"/>
  <c r="BV293" i="26" a="1"/>
  <c r="BV293" i="26" s="1"/>
  <c r="BH312" i="26" a="1"/>
  <c r="BH312" i="26" s="1"/>
  <c r="BS363" i="26" a="1"/>
  <c r="BS363" i="26" s="1"/>
  <c r="BP334" i="26" a="1"/>
  <c r="BP334" i="26" s="1"/>
  <c r="BK364" i="26" a="1"/>
  <c r="BK364" i="26" s="1"/>
  <c r="BJ293" i="26" a="1"/>
  <c r="BJ293" i="26" s="1"/>
  <c r="CG285" i="26" a="1"/>
  <c r="CG285" i="26" s="1"/>
  <c r="CG387" i="26" s="1"/>
  <c r="AJ111" i="27" s="1"/>
  <c r="BF340" i="26" a="1"/>
  <c r="BF340" i="26" s="1"/>
  <c r="BC295" i="26" a="1"/>
  <c r="BC295" i="26" s="1"/>
  <c r="BT296" i="26" a="1"/>
  <c r="BT296" i="26" s="1"/>
  <c r="BQ294" i="26" a="1"/>
  <c r="BQ294" i="26" s="1"/>
  <c r="AX282" i="26" a="1"/>
  <c r="AX282" i="26" s="1"/>
  <c r="AX384" i="26" s="1"/>
  <c r="E108" i="27" s="1"/>
  <c r="BY362" i="26" a="1"/>
  <c r="BY362" i="26" s="1"/>
  <c r="BM324" i="26" a="1"/>
  <c r="BM324" i="26" s="1"/>
  <c r="CI376" i="26" a="1"/>
  <c r="CI376" i="26" s="1"/>
  <c r="CI478" i="26" s="1"/>
  <c r="AL202" i="27" s="1"/>
  <c r="CD310" i="26" a="1"/>
  <c r="CD310" i="26" s="1"/>
  <c r="BA351" i="26" a="1"/>
  <c r="BA351" i="26" s="1"/>
  <c r="BC343" i="26" a="1"/>
  <c r="BC343" i="26" s="1"/>
  <c r="BI280" i="26" a="1"/>
  <c r="BI280" i="26" s="1"/>
  <c r="CC364" i="26" a="1"/>
  <c r="CC364" i="26" s="1"/>
  <c r="CC303" i="26" a="1"/>
  <c r="CC303" i="26" s="1"/>
  <c r="BT345" i="26" a="1"/>
  <c r="BT345" i="26" s="1"/>
  <c r="BX376" i="26" a="1"/>
  <c r="BX376" i="26" s="1"/>
  <c r="BH318" i="26" a="1"/>
  <c r="BH318" i="26" s="1"/>
  <c r="CH321" i="26" a="1"/>
  <c r="CH321" i="26" s="1"/>
  <c r="CH423" i="26" s="1"/>
  <c r="AK147" i="27" s="1"/>
  <c r="AY313" i="26" a="1"/>
  <c r="AY313" i="26" s="1"/>
  <c r="AY415" i="26" s="1"/>
  <c r="F139" i="27" s="1"/>
  <c r="BG332" i="26" a="1"/>
  <c r="BG332" i="26" s="1"/>
  <c r="BB341" i="26" a="1"/>
  <c r="BB341" i="26" s="1"/>
  <c r="BX282" i="26" a="1"/>
  <c r="BX282" i="26" s="1"/>
  <c r="BZ338" i="26" a="1"/>
  <c r="BZ338" i="26" s="1"/>
  <c r="BR322" i="26" a="1"/>
  <c r="BR322" i="26" s="1"/>
  <c r="BI296" i="26" a="1"/>
  <c r="BI296" i="26" s="1"/>
  <c r="BA295" i="26" a="1"/>
  <c r="BA295" i="26" s="1"/>
  <c r="CA305" i="26" a="1"/>
  <c r="CA305" i="26" s="1"/>
  <c r="BJ342" i="26" a="1"/>
  <c r="BJ342" i="26" s="1"/>
  <c r="BJ330" i="26" a="1"/>
  <c r="BJ330" i="26" s="1"/>
  <c r="AX287" i="26" a="1"/>
  <c r="AX287" i="26" s="1"/>
  <c r="AX389" i="26" s="1"/>
  <c r="E113" i="27" s="1"/>
  <c r="BY373" i="26" a="1"/>
  <c r="BY373" i="26" s="1"/>
  <c r="BO350" i="26" a="1"/>
  <c r="BO350" i="26" s="1"/>
  <c r="BT301" i="26" a="1"/>
  <c r="BT301" i="26" s="1"/>
  <c r="BN373" i="26" a="1"/>
  <c r="BN373" i="26" s="1"/>
  <c r="CG284" i="26" a="1"/>
  <c r="CG284" i="26" s="1"/>
  <c r="CG386" i="26" s="1"/>
  <c r="AJ110" i="27" s="1"/>
  <c r="BX315" i="26" a="1"/>
  <c r="BX315" i="26" s="1"/>
  <c r="BA372" i="26" a="1"/>
  <c r="BA372" i="26" s="1"/>
  <c r="CC293" i="26" a="1"/>
  <c r="CC293" i="26" s="1"/>
  <c r="CD369" i="26" a="1"/>
  <c r="CD369" i="26" s="1"/>
  <c r="BQ346" i="26" a="1"/>
  <c r="BQ346" i="26" s="1"/>
  <c r="CI365" i="26" a="1"/>
  <c r="CI365" i="26" s="1"/>
  <c r="CI467" i="26" s="1"/>
  <c r="AL191" i="27" s="1"/>
  <c r="CB371" i="26" a="1"/>
  <c r="CB371" i="26" s="1"/>
  <c r="BG317" i="26" a="1"/>
  <c r="BG317" i="26" s="1"/>
  <c r="BW359" i="26" a="1"/>
  <c r="BW359" i="26" s="1"/>
  <c r="AZ349" i="26" a="1"/>
  <c r="AZ349" i="26" s="1"/>
  <c r="AZ451" i="26" s="1"/>
  <c r="G175" i="27" s="1"/>
  <c r="BP326" i="26" a="1"/>
  <c r="BP326" i="26" s="1"/>
  <c r="CD350" i="26" a="1"/>
  <c r="CD350" i="26" s="1"/>
  <c r="BA365" i="26" a="1"/>
  <c r="BA365" i="26" s="1"/>
  <c r="BJ317" i="26" a="1"/>
  <c r="BJ317" i="26" s="1"/>
  <c r="BX335" i="26" a="1"/>
  <c r="BX335" i="26" s="1"/>
  <c r="CB356" i="26" a="1"/>
  <c r="CB356" i="26" s="1"/>
  <c r="BT340" i="26" a="1"/>
  <c r="BT340" i="26" s="1"/>
  <c r="BB365" i="26" a="1"/>
  <c r="BB365" i="26" s="1"/>
  <c r="BM321" i="26" a="1"/>
  <c r="BM321" i="26" s="1"/>
  <c r="CD318" i="26" a="1"/>
  <c r="CD318" i="26" s="1"/>
  <c r="BB333" i="26" a="1"/>
  <c r="BB333" i="26" s="1"/>
  <c r="BV334" i="26" a="1"/>
  <c r="BV334" i="26" s="1"/>
  <c r="CH333" i="26" a="1"/>
  <c r="CH333" i="26" s="1"/>
  <c r="CH435" i="26" s="1"/>
  <c r="AK159" i="27" s="1"/>
  <c r="BG320" i="26" a="1"/>
  <c r="BG320" i="26" s="1"/>
  <c r="CD338" i="26" a="1"/>
  <c r="CD338" i="26" s="1"/>
  <c r="CG308" i="26" a="1"/>
  <c r="CG308" i="26" s="1"/>
  <c r="CG410" i="26" s="1"/>
  <c r="AJ134" i="27" s="1"/>
  <c r="BS320" i="26" a="1"/>
  <c r="BS320" i="26" s="1"/>
  <c r="BS325" i="26" a="1"/>
  <c r="BS325" i="26" s="1"/>
  <c r="CD313" i="26" a="1"/>
  <c r="CD313" i="26" s="1"/>
  <c r="AX288" i="26" a="1"/>
  <c r="AX288" i="26" s="1"/>
  <c r="AX390" i="26" s="1"/>
  <c r="E114" i="27" s="1"/>
  <c r="CF299" i="26" a="1"/>
  <c r="CF299" i="26" s="1"/>
  <c r="BU358" i="26" a="1"/>
  <c r="BU358" i="26" s="1"/>
  <c r="BE284" i="26" a="1"/>
  <c r="BE284" i="26" s="1"/>
  <c r="BS303" i="26" a="1"/>
  <c r="BS303" i="26" s="1"/>
  <c r="BF368" i="26" a="1"/>
  <c r="BF368" i="26" s="1"/>
  <c r="BW281" i="26" a="1"/>
  <c r="BW281" i="26" s="1"/>
  <c r="CB302" i="26" a="1"/>
  <c r="CB302" i="26" s="1"/>
  <c r="AX293" i="26" a="1"/>
  <c r="AX293" i="26" s="1"/>
  <c r="AX395" i="26" s="1"/>
  <c r="E119" i="27" s="1"/>
  <c r="BI361" i="26" a="1"/>
  <c r="BI361" i="26" s="1"/>
  <c r="CI281" i="26" a="1"/>
  <c r="CI281" i="26" s="1"/>
  <c r="CI383" i="26" s="1"/>
  <c r="AL107" i="27" s="1"/>
  <c r="CA294" i="26" a="1"/>
  <c r="CA294" i="26" s="1"/>
  <c r="BN313" i="26" a="1"/>
  <c r="BN313" i="26" s="1"/>
  <c r="BN315" i="26" a="1"/>
  <c r="BN315" i="26" s="1"/>
  <c r="CB287" i="26" a="1"/>
  <c r="CB287" i="26" s="1"/>
  <c r="BE364" i="26" a="1"/>
  <c r="BE364" i="26" s="1"/>
  <c r="BY327" i="26" a="1"/>
  <c r="BY327" i="26" s="1"/>
  <c r="BP325" i="26" a="1"/>
  <c r="BP325" i="26" s="1"/>
  <c r="CF334" i="26" a="1"/>
  <c r="CF334" i="26" s="1"/>
  <c r="AX286" i="26" a="1"/>
  <c r="AX286" i="26" s="1"/>
  <c r="AX388" i="26" s="1"/>
  <c r="E112" i="27" s="1"/>
  <c r="BV367" i="26" a="1"/>
  <c r="BV367" i="26" s="1"/>
  <c r="BJ366" i="26" a="1"/>
  <c r="BJ366" i="26" s="1"/>
  <c r="BJ298" i="26" a="1"/>
  <c r="BJ298" i="26" s="1"/>
  <c r="BR305" i="26" a="1"/>
  <c r="BR305" i="26" s="1"/>
  <c r="CA354" i="26" a="1"/>
  <c r="CA354" i="26" s="1"/>
  <c r="BO282" i="26" a="1"/>
  <c r="BO282" i="26" s="1"/>
  <c r="BB376" i="26" a="1"/>
  <c r="BB376" i="26" s="1"/>
  <c r="BC441" i="26"/>
  <c r="J165" i="27" s="1"/>
  <c r="BQ440" i="26"/>
  <c r="X164" i="27" s="1"/>
  <c r="BB320" i="26" a="1"/>
  <c r="BB320" i="26" s="1"/>
  <c r="BE362" i="26" a="1"/>
  <c r="BE362" i="26" s="1"/>
  <c r="BH298" i="26" a="1"/>
  <c r="BH298" i="26" s="1"/>
  <c r="BB352" i="26" a="1"/>
  <c r="BB352" i="26" s="1"/>
  <c r="BO285" i="26" a="1"/>
  <c r="BO285" i="26" s="1"/>
  <c r="CH331" i="26" a="1"/>
  <c r="CH331" i="26" s="1"/>
  <c r="CH433" i="26" s="1"/>
  <c r="AK157" i="27" s="1"/>
  <c r="BL372" i="26" a="1"/>
  <c r="BL372" i="26" s="1"/>
  <c r="CB332" i="26" a="1"/>
  <c r="CB332" i="26" s="1"/>
  <c r="BA325" i="26" a="1"/>
  <c r="BA325" i="26" s="1"/>
  <c r="AY322" i="26" a="1"/>
  <c r="AY322" i="26" s="1"/>
  <c r="AY424" i="26" s="1"/>
  <c r="F148" i="27" s="1"/>
  <c r="AY339" i="26" a="1"/>
  <c r="AY339" i="26" s="1"/>
  <c r="AY441" i="26" s="1"/>
  <c r="F165" i="27" s="1"/>
  <c r="CH367" i="26" a="1"/>
  <c r="CH367" i="26" s="1"/>
  <c r="CH469" i="26" s="1"/>
  <c r="AK193" i="27" s="1"/>
  <c r="BK359" i="26" a="1"/>
  <c r="BK359" i="26" s="1"/>
  <c r="BK370" i="26" a="1"/>
  <c r="BK370" i="26" s="1"/>
  <c r="BC318" i="26" a="1"/>
  <c r="BC318" i="26" s="1"/>
  <c r="CF302" i="26" a="1"/>
  <c r="CF302" i="26" s="1"/>
  <c r="BC365" i="26" a="1"/>
  <c r="BC365" i="26" s="1"/>
  <c r="BG282" i="26" a="1"/>
  <c r="BG282" i="26" s="1"/>
  <c r="CE281" i="26" a="1"/>
  <c r="CE281" i="26" s="1"/>
  <c r="BV292" i="26" a="1"/>
  <c r="BV292" i="26" s="1"/>
  <c r="BW353" i="26" a="1"/>
  <c r="BW353" i="26" s="1"/>
  <c r="BG363" i="26" a="1"/>
  <c r="BG363" i="26" s="1"/>
  <c r="CB296" i="26" a="1"/>
  <c r="CB296" i="26" s="1"/>
  <c r="BP301" i="26" a="1"/>
  <c r="BP301" i="26" s="1"/>
  <c r="BR343" i="26" a="1"/>
  <c r="BR343" i="26" s="1"/>
  <c r="BD336" i="26" a="1"/>
  <c r="BD336" i="26" s="1"/>
  <c r="CF289" i="26" a="1"/>
  <c r="CF289" i="26" s="1"/>
  <c r="BL285" i="26" a="1"/>
  <c r="BL285" i="26" s="1"/>
  <c r="BW341" i="26" a="1"/>
  <c r="BW341" i="26" s="1"/>
  <c r="BS341" i="26" a="1"/>
  <c r="BS341" i="26" s="1"/>
  <c r="BZ304" i="26" a="1"/>
  <c r="BZ304" i="26" s="1"/>
  <c r="BN339" i="26" a="1"/>
  <c r="BN339" i="26" s="1"/>
  <c r="BF326" i="26" a="1"/>
  <c r="BF326" i="26" s="1"/>
  <c r="CE339" i="26" a="1"/>
  <c r="CE339" i="26" s="1"/>
  <c r="CA339" i="26" a="1"/>
  <c r="CA339" i="26" s="1"/>
  <c r="BE343" i="26" a="1"/>
  <c r="BE343" i="26" s="1"/>
  <c r="BN312" i="26" a="1"/>
  <c r="BN312" i="26" s="1"/>
  <c r="BZ376" i="26" a="1"/>
  <c r="BZ376" i="26" s="1"/>
  <c r="AY279" i="26" a="1"/>
  <c r="AY279" i="26" s="1"/>
  <c r="AY381" i="26" s="1"/>
  <c r="F105" i="27" s="1"/>
  <c r="BK331" i="26" a="1"/>
  <c r="BK331" i="26" s="1"/>
  <c r="BB324" i="26" a="1"/>
  <c r="BB324" i="26" s="1"/>
  <c r="CA310" i="26" a="1"/>
  <c r="CA310" i="26" s="1"/>
  <c r="BL368" i="26" a="1"/>
  <c r="BL368" i="26" s="1"/>
  <c r="AY341" i="26" a="1"/>
  <c r="AY341" i="26" s="1"/>
  <c r="AY443" i="26" s="1"/>
  <c r="F167" i="27" s="1"/>
  <c r="BU376" i="26" a="1"/>
  <c r="BU376" i="26" s="1"/>
  <c r="CI291" i="26" a="1"/>
  <c r="CI291" i="26" s="1"/>
  <c r="CI393" i="26" s="1"/>
  <c r="AL117" i="27" s="1"/>
  <c r="CB337" i="26" a="1"/>
  <c r="CB337" i="26" s="1"/>
  <c r="BI278" i="26" a="1"/>
  <c r="BI278" i="26" s="1"/>
  <c r="CG347" i="26" a="1"/>
  <c r="CG347" i="26" s="1"/>
  <c r="CG449" i="26" s="1"/>
  <c r="AJ173" i="27" s="1"/>
  <c r="BG357" i="26" a="1"/>
  <c r="BG357" i="26" s="1"/>
  <c r="BH315" i="26" a="1"/>
  <c r="BH315" i="26" s="1"/>
  <c r="BK299" i="26" a="1"/>
  <c r="BK299" i="26" s="1"/>
  <c r="BG337" i="26" a="1"/>
  <c r="BG337" i="26" s="1"/>
  <c r="BQ339" i="26" a="1"/>
  <c r="BQ339" i="26" s="1"/>
  <c r="CG333" i="26" a="1"/>
  <c r="CG333" i="26" s="1"/>
  <c r="CG435" i="26" s="1"/>
  <c r="AJ159" i="27" s="1"/>
  <c r="BD375" i="26" a="1"/>
  <c r="BD375" i="26" s="1"/>
  <c r="BS302" i="26" a="1"/>
  <c r="BS302" i="26" s="1"/>
  <c r="BH364" i="26" a="1"/>
  <c r="BH364" i="26" s="1"/>
  <c r="AY287" i="26" a="1"/>
  <c r="AY287" i="26" s="1"/>
  <c r="AY389" i="26" s="1"/>
  <c r="F113" i="27" s="1"/>
  <c r="BA310" i="26" a="1"/>
  <c r="BA310" i="26" s="1"/>
  <c r="BD350" i="26" a="1"/>
  <c r="BD350" i="26" s="1"/>
  <c r="AY353" i="26" a="1"/>
  <c r="AY353" i="26" s="1"/>
  <c r="AY455" i="26" s="1"/>
  <c r="F179" i="27" s="1"/>
  <c r="BT282" i="26" a="1"/>
  <c r="BT282" i="26" s="1"/>
  <c r="BA349" i="26" a="1"/>
  <c r="BA349" i="26" s="1"/>
  <c r="BE290" i="26" a="1"/>
  <c r="BE290" i="26" s="1"/>
  <c r="BN323" i="26" a="1"/>
  <c r="BN323" i="26" s="1"/>
  <c r="CD348" i="26" a="1"/>
  <c r="CD348" i="26" s="1"/>
  <c r="BC331" i="26" a="1"/>
  <c r="BC331" i="26" s="1"/>
  <c r="BP330" i="26" a="1"/>
  <c r="BP330" i="26" s="1"/>
  <c r="BF312" i="26" a="1"/>
  <c r="BF312" i="26" s="1"/>
  <c r="BD358" i="26" a="1"/>
  <c r="BD358" i="26" s="1"/>
  <c r="BF355" i="26" a="1"/>
  <c r="BF355" i="26" s="1"/>
  <c r="AZ350" i="26" a="1"/>
  <c r="AZ350" i="26" s="1"/>
  <c r="AZ452" i="26" s="1"/>
  <c r="G176" i="27" s="1"/>
  <c r="CH355" i="26" a="1"/>
  <c r="CH355" i="26" s="1"/>
  <c r="CH457" i="26" s="1"/>
  <c r="AK181" i="27" s="1"/>
  <c r="BN357" i="26" a="1"/>
  <c r="BN357" i="26" s="1"/>
  <c r="CF285" i="26" a="1"/>
  <c r="CF285" i="26" s="1"/>
  <c r="CC370" i="26" a="1"/>
  <c r="CC370" i="26" s="1"/>
  <c r="BY295" i="26" a="1"/>
  <c r="BY295" i="26" s="1"/>
  <c r="BN331" i="26" a="1"/>
  <c r="BN331" i="26" s="1"/>
  <c r="BU314" i="26" a="1"/>
  <c r="BU314" i="26" s="1"/>
  <c r="BG365" i="26" a="1"/>
  <c r="BG365" i="26" s="1"/>
  <c r="BI369" i="26" a="1"/>
  <c r="BI369" i="26" s="1"/>
  <c r="BA305" i="26" a="1"/>
  <c r="BA305" i="26" s="1"/>
  <c r="BH322" i="26" a="1"/>
  <c r="BH322" i="26" s="1"/>
  <c r="BT284" i="26" a="1"/>
  <c r="BT284" i="26" s="1"/>
  <c r="CC341" i="26" a="1"/>
  <c r="CC341" i="26" s="1"/>
  <c r="CA369" i="26" a="1"/>
  <c r="CA369" i="26" s="1"/>
  <c r="CD293" i="26" a="1"/>
  <c r="CD293" i="26" s="1"/>
  <c r="BR369" i="26" a="1"/>
  <c r="BR369" i="26" s="1"/>
  <c r="BK303" i="26" a="1"/>
  <c r="BK303" i="26" s="1"/>
  <c r="BK405" i="26" s="1"/>
  <c r="R129" i="27" s="1"/>
  <c r="BN362" i="26" a="1"/>
  <c r="BN362" i="26" s="1"/>
  <c r="CF335" i="26" a="1"/>
  <c r="CF335" i="26" s="1"/>
  <c r="CE295" i="26" a="1"/>
  <c r="CE295" i="26" s="1"/>
  <c r="BE324" i="26" a="1"/>
  <c r="BE324" i="26" s="1"/>
  <c r="BJ320" i="26" a="1"/>
  <c r="BJ320" i="26" s="1"/>
  <c r="BC324" i="26" a="1"/>
  <c r="BC324" i="26" s="1"/>
  <c r="CA323" i="26" a="1"/>
  <c r="CA323" i="26" s="1"/>
  <c r="BX301" i="26" a="1"/>
  <c r="BX301" i="26" s="1"/>
  <c r="CA375" i="26" a="1"/>
  <c r="CA375" i="26" s="1"/>
  <c r="BQ321" i="26" a="1"/>
  <c r="BQ321" i="26" s="1"/>
  <c r="BM375" i="26" a="1"/>
  <c r="BM375" i="26" s="1"/>
  <c r="BF362" i="26" a="1"/>
  <c r="BF362" i="26" s="1"/>
  <c r="BL293" i="26" a="1"/>
  <c r="BL293" i="26" s="1"/>
  <c r="BR315" i="26" a="1"/>
  <c r="BR315" i="26" s="1"/>
  <c r="CD298" i="26" a="1"/>
  <c r="CD298" i="26" s="1"/>
  <c r="BT365" i="26" a="1"/>
  <c r="BT365" i="26" s="1"/>
  <c r="CC292" i="26" a="1"/>
  <c r="CC292" i="26" s="1"/>
  <c r="BX358" i="26" a="1"/>
  <c r="BX358" i="26" s="1"/>
  <c r="BG296" i="26" a="1"/>
  <c r="BG296" i="26" s="1"/>
  <c r="CB362" i="26" a="1"/>
  <c r="CB362" i="26" s="1"/>
  <c r="BM317" i="26" a="1"/>
  <c r="BM317" i="26" s="1"/>
  <c r="CG283" i="26" a="1"/>
  <c r="CG283" i="26" s="1"/>
  <c r="CG385" i="26" s="1"/>
  <c r="AJ109" i="27" s="1"/>
  <c r="AX302" i="26" a="1"/>
  <c r="AX302" i="26" s="1"/>
  <c r="AX404" i="26" s="1"/>
  <c r="E128" i="27" s="1"/>
  <c r="BR360" i="26" a="1"/>
  <c r="BR360" i="26" s="1"/>
  <c r="BV347" i="26" a="1"/>
  <c r="BV347" i="26" s="1"/>
  <c r="CC345" i="26" a="1"/>
  <c r="CC345" i="26" s="1"/>
  <c r="BC374" i="26" a="1"/>
  <c r="BC374" i="26" s="1"/>
  <c r="CB350" i="26" a="1"/>
  <c r="CB350" i="26" s="1"/>
  <c r="BQ303" i="26" a="1"/>
  <c r="BQ303" i="26" s="1"/>
  <c r="CB297" i="26" a="1"/>
  <c r="CB297" i="26" s="1"/>
  <c r="BA341" i="26" a="1"/>
  <c r="BA341" i="26" s="1"/>
  <c r="CA331" i="26" a="1"/>
  <c r="CA331" i="26" s="1"/>
  <c r="BS323" i="26" a="1"/>
  <c r="BS323" i="26" s="1"/>
  <c r="BY342" i="26" a="1"/>
  <c r="BY342" i="26" s="1"/>
  <c r="CA279" i="26" a="1"/>
  <c r="CA279" i="26" s="1"/>
  <c r="BB356" i="26" a="1"/>
  <c r="BB356" i="26" s="1"/>
  <c r="BF336" i="26" a="1"/>
  <c r="BF336" i="26" s="1"/>
  <c r="BE361" i="26" a="1"/>
  <c r="BE361" i="26" s="1"/>
  <c r="BO357" i="26" a="1"/>
  <c r="BO357" i="26" s="1"/>
  <c r="BD335" i="26" a="1"/>
  <c r="BD335" i="26" s="1"/>
  <c r="CD345" i="26" a="1"/>
  <c r="CD345" i="26" s="1"/>
  <c r="BS322" i="26" a="1"/>
  <c r="BS322" i="26" s="1"/>
  <c r="BO367" i="26" a="1"/>
  <c r="BO367" i="26" s="1"/>
  <c r="BJ347" i="26" a="1"/>
  <c r="BJ347" i="26" s="1"/>
  <c r="BN352" i="26" a="1"/>
  <c r="BN352" i="26" s="1"/>
  <c r="BE283" i="26" a="1"/>
  <c r="BE283" i="26" s="1"/>
  <c r="BM342" i="26" a="1"/>
  <c r="BM342" i="26" s="1"/>
  <c r="BO302" i="26" a="1"/>
  <c r="BO302" i="26" s="1"/>
  <c r="BA333" i="26" a="1"/>
  <c r="BA333" i="26" s="1"/>
  <c r="CD279" i="26" a="1"/>
  <c r="CD279" i="26" s="1"/>
  <c r="BT300" i="26" a="1"/>
  <c r="BT300" i="26" s="1"/>
  <c r="BA315" i="26" a="1"/>
  <c r="BA315" i="26" s="1"/>
  <c r="BB347" i="26" a="1"/>
  <c r="BB347" i="26" s="1"/>
  <c r="CA367" i="26" a="1"/>
  <c r="CA367" i="26" s="1"/>
  <c r="CE306" i="26" a="1"/>
  <c r="CE306" i="26" s="1"/>
  <c r="BW355" i="26" a="1"/>
  <c r="BW355" i="26" s="1"/>
  <c r="BS297" i="26" a="1"/>
  <c r="BS297" i="26" s="1"/>
  <c r="CI349" i="26" a="1"/>
  <c r="CI349" i="26" s="1"/>
  <c r="CI451" i="26" s="1"/>
  <c r="AL175" i="27" s="1"/>
  <c r="BF371" i="26" a="1"/>
  <c r="BF371" i="26" s="1"/>
  <c r="CI300" i="26" a="1"/>
  <c r="CI300" i="26" s="1"/>
  <c r="CI402" i="26" s="1"/>
  <c r="AL126" i="27" s="1"/>
  <c r="BK373" i="26" a="1"/>
  <c r="BK373" i="26" s="1"/>
  <c r="BK352" i="26" a="1"/>
  <c r="BK352" i="26" s="1"/>
  <c r="CB343" i="26" a="1"/>
  <c r="CB343" i="26" s="1"/>
  <c r="BV294" i="26" a="1"/>
  <c r="BV294" i="26" s="1"/>
  <c r="BP317" i="26" a="1"/>
  <c r="BP317" i="26" s="1"/>
  <c r="CI346" i="26" a="1"/>
  <c r="CI346" i="26" s="1"/>
  <c r="CI448" i="26" s="1"/>
  <c r="AL172" i="27" s="1"/>
  <c r="BP369" i="26" a="1"/>
  <c r="BP369" i="26" s="1"/>
  <c r="BX307" i="26" a="1"/>
  <c r="BX307" i="26" s="1"/>
  <c r="BO360" i="26" a="1"/>
  <c r="BO360" i="26" s="1"/>
  <c r="AX307" i="26" a="1"/>
  <c r="AX307" i="26" s="1"/>
  <c r="AX409" i="26" s="1"/>
  <c r="E133" i="27" s="1"/>
  <c r="BL350" i="26" a="1"/>
  <c r="BL350" i="26" s="1"/>
  <c r="BW320" i="26" a="1"/>
  <c r="BW320" i="26" s="1"/>
  <c r="BC282" i="26" a="1"/>
  <c r="BC282" i="26" s="1"/>
  <c r="BG353" i="26" a="1"/>
  <c r="BG353" i="26" s="1"/>
  <c r="BZ360" i="26" a="1"/>
  <c r="BZ360" i="26" s="1"/>
  <c r="BI350" i="26" a="1"/>
  <c r="BI350" i="26" s="1"/>
  <c r="BH354" i="26" a="1"/>
  <c r="BH354" i="26" s="1"/>
  <c r="BN332" i="26" a="1"/>
  <c r="BN332" i="26" s="1"/>
  <c r="BK297" i="26" a="1"/>
  <c r="BK297" i="26" s="1"/>
  <c r="BY297" i="26" a="1"/>
  <c r="BY297" i="26" s="1"/>
  <c r="BD359" i="26" a="1"/>
  <c r="BD359" i="26" s="1"/>
  <c r="BT283" i="26" a="1"/>
  <c r="BT283" i="26" s="1"/>
  <c r="BY292" i="26" a="1"/>
  <c r="BY292" i="26" s="1"/>
  <c r="CH336" i="26" a="1"/>
  <c r="CH336" i="26" s="1"/>
  <c r="CH438" i="26" s="1"/>
  <c r="AK162" i="27" s="1"/>
  <c r="BB304" i="26" a="1"/>
  <c r="BB304" i="26" s="1"/>
  <c r="CA333" i="26" a="1"/>
  <c r="CA333" i="26" s="1"/>
  <c r="BQ308" i="26" a="1"/>
  <c r="BQ308" i="26" s="1"/>
  <c r="BJ318" i="26" a="1"/>
  <c r="BJ318" i="26" s="1"/>
  <c r="AY288" i="26" a="1"/>
  <c r="AY288" i="26" s="1"/>
  <c r="AY390" i="26" s="1"/>
  <c r="F114" i="27" s="1"/>
  <c r="BI303" i="26" a="1"/>
  <c r="BI303" i="26" s="1"/>
  <c r="BO309" i="26" a="1"/>
  <c r="BO309" i="26" s="1"/>
  <c r="BN365" i="26" a="1"/>
  <c r="BN365" i="26" s="1"/>
  <c r="AX374" i="26" a="1"/>
  <c r="AX374" i="26" s="1"/>
  <c r="AX476" i="26" s="1"/>
  <c r="E200" i="27" s="1"/>
  <c r="BO345" i="26" a="1"/>
  <c r="BO345" i="26" s="1"/>
  <c r="CF284" i="26" a="1"/>
  <c r="CF284" i="26" s="1"/>
  <c r="BF295" i="26" a="1"/>
  <c r="BF295" i="26" s="1"/>
  <c r="BB329" i="26" a="1"/>
  <c r="BB329" i="26" s="1"/>
  <c r="BB339" i="26" a="1"/>
  <c r="BB339" i="26" s="1"/>
  <c r="BS362" i="26" a="1"/>
  <c r="BS362" i="26" s="1"/>
  <c r="BX355" i="26" a="1"/>
  <c r="BX355" i="26" s="1"/>
  <c r="BV287" i="26" a="1"/>
  <c r="BV287" i="26" s="1"/>
  <c r="BM373" i="26" a="1"/>
  <c r="BM373" i="26" s="1"/>
  <c r="CC282" i="26" a="1"/>
  <c r="CC282" i="26" s="1"/>
  <c r="CD329" i="26" a="1"/>
  <c r="CD329" i="26" s="1"/>
  <c r="CE285" i="26" a="1"/>
  <c r="CE285" i="26" s="1"/>
  <c r="BQ351" i="26" a="1"/>
  <c r="BQ351" i="26" s="1"/>
  <c r="BG315" i="26" a="1"/>
  <c r="BG315" i="26" s="1"/>
  <c r="CB364" i="26" a="1"/>
  <c r="CB364" i="26" s="1"/>
  <c r="CF341" i="26" a="1"/>
  <c r="CF341" i="26" s="1"/>
  <c r="BH333" i="26" a="1"/>
  <c r="BH333" i="26" s="1"/>
  <c r="BF323" i="26" a="1"/>
  <c r="BF323" i="26" s="1"/>
  <c r="BK315" i="26" a="1"/>
  <c r="BK315" i="26" s="1"/>
  <c r="CF350" i="26" a="1"/>
  <c r="CF350" i="26" s="1"/>
  <c r="BZ375" i="26" a="1"/>
  <c r="BZ375" i="26" s="1"/>
  <c r="BN369" i="26" a="1"/>
  <c r="BN369" i="26" s="1"/>
  <c r="CI323" i="26" a="1"/>
  <c r="CI323" i="26" s="1"/>
  <c r="CI425" i="26" s="1"/>
  <c r="AL149" i="27" s="1"/>
  <c r="BK343" i="26" a="1"/>
  <c r="BK343" i="26" s="1"/>
  <c r="BH341" i="26" a="1"/>
  <c r="BH341" i="26" s="1"/>
  <c r="BG326" i="26" a="1"/>
  <c r="BG326" i="26" s="1"/>
  <c r="CA314" i="26" a="1"/>
  <c r="CA314" i="26" s="1"/>
  <c r="AX367" i="26" a="1"/>
  <c r="AX367" i="26" s="1"/>
  <c r="AX469" i="26" s="1"/>
  <c r="E193" i="27" s="1"/>
  <c r="BQ311" i="26" a="1"/>
  <c r="BQ311" i="26" s="1"/>
  <c r="BW372" i="26" a="1"/>
  <c r="BW372" i="26" s="1"/>
  <c r="BE316" i="26" a="1"/>
  <c r="BE316" i="26" s="1"/>
  <c r="CC326" i="26" a="1"/>
  <c r="CC326" i="26" s="1"/>
  <c r="CD339" i="26" a="1"/>
  <c r="CD339" i="26" s="1"/>
  <c r="BH299" i="26" a="1"/>
  <c r="BH299" i="26" s="1"/>
  <c r="BZ312" i="26" a="1"/>
  <c r="BZ312" i="26" s="1"/>
  <c r="BT293" i="26" a="1"/>
  <c r="BT293" i="26" s="1"/>
  <c r="BV366" i="26" a="1"/>
  <c r="BV366" i="26" s="1"/>
  <c r="CG336" i="26" a="1"/>
  <c r="CG336" i="26" s="1"/>
  <c r="CG438" i="26" s="1"/>
  <c r="AJ162" i="27" s="1"/>
  <c r="BB284" i="26" a="1"/>
  <c r="BB284" i="26" s="1"/>
  <c r="BQ372" i="26" a="1"/>
  <c r="BQ372" i="26" s="1"/>
  <c r="BT359" i="26" a="1"/>
  <c r="BT359" i="26" s="1"/>
  <c r="CB311" i="26" a="1"/>
  <c r="CB311" i="26" s="1"/>
  <c r="BO340" i="26" a="1"/>
  <c r="BO340" i="26" s="1"/>
  <c r="BB357" i="26" a="1"/>
  <c r="BB357" i="26" s="1"/>
  <c r="BC332" i="26" a="1"/>
  <c r="BC332" i="26" s="1"/>
  <c r="BR287" i="26" a="1"/>
  <c r="BR287" i="26" s="1"/>
  <c r="BT371" i="26" a="1"/>
  <c r="BT371" i="26" s="1"/>
  <c r="BR300" i="26" a="1"/>
  <c r="BR300" i="26" s="1"/>
  <c r="BI315" i="26" a="1"/>
  <c r="BI315" i="26" s="1"/>
  <c r="BN367" i="26" a="1"/>
  <c r="BN367" i="26" s="1"/>
  <c r="CC280" i="26" a="1"/>
  <c r="CC280" i="26" s="1"/>
  <c r="BP375" i="26" a="1"/>
  <c r="BP375" i="26" s="1"/>
  <c r="BQ320" i="26" a="1"/>
  <c r="BQ320" i="26" s="1"/>
  <c r="BN296" i="26" a="1"/>
  <c r="BN296" i="26" s="1"/>
  <c r="BZ300" i="26" a="1"/>
  <c r="BZ300" i="26" s="1"/>
  <c r="CH371" i="26" a="1"/>
  <c r="CH371" i="26" s="1"/>
  <c r="CH473" i="26" s="1"/>
  <c r="AK197" i="27" s="1"/>
  <c r="AZ355" i="26" a="1"/>
  <c r="AZ355" i="26" s="1"/>
  <c r="AZ457" i="26" s="1"/>
  <c r="G181" i="27" s="1"/>
  <c r="BH338" i="26" a="1"/>
  <c r="BH338" i="26" s="1"/>
  <c r="BM307" i="26" a="1"/>
  <c r="BM307" i="26" s="1"/>
  <c r="BP289" i="26" a="1"/>
  <c r="BP289" i="26" s="1"/>
  <c r="BP327" i="26" a="1"/>
  <c r="BP327" i="26" s="1"/>
  <c r="BA279" i="26" a="1"/>
  <c r="BA279" i="26" s="1"/>
  <c r="BM288" i="26" a="1"/>
  <c r="BM288" i="26" s="1"/>
  <c r="BH339" i="26" a="1"/>
  <c r="BH339" i="26" s="1"/>
  <c r="CH310" i="26" a="1"/>
  <c r="CH310" i="26" s="1"/>
  <c r="CH412" i="26" s="1"/>
  <c r="AK136" i="27" s="1"/>
  <c r="BC364" i="26" a="1"/>
  <c r="BC364" i="26" s="1"/>
  <c r="BN366" i="26" a="1"/>
  <c r="BN366" i="26" s="1"/>
  <c r="BA332" i="26" a="1"/>
  <c r="BA332" i="26" s="1"/>
  <c r="BW302" i="26" a="1"/>
  <c r="BW302" i="26" s="1"/>
  <c r="CA338" i="26" a="1"/>
  <c r="CA338" i="26" s="1"/>
  <c r="BU344" i="26" a="1"/>
  <c r="BU344" i="26" s="1"/>
  <c r="CD342" i="26" a="1"/>
  <c r="CD342" i="26" s="1"/>
  <c r="BU278" i="26" a="1"/>
  <c r="BU278" i="26" s="1"/>
  <c r="AX344" i="26" a="1"/>
  <c r="AX344" i="26" s="1"/>
  <c r="AX446" i="26" s="1"/>
  <c r="E170" i="27" s="1"/>
  <c r="BL310" i="26" a="1"/>
  <c r="BL310" i="26" s="1"/>
  <c r="BG278" i="26" a="1"/>
  <c r="BG278" i="26" s="1"/>
  <c r="BU304" i="26" a="1"/>
  <c r="BU304" i="26" s="1"/>
  <c r="AX368" i="26" a="1"/>
  <c r="AX368" i="26" s="1"/>
  <c r="AX470" i="26" s="1"/>
  <c r="E194" i="27" s="1"/>
  <c r="BK360" i="26" a="1"/>
  <c r="BK360" i="26" s="1"/>
  <c r="BN284" i="26" a="1"/>
  <c r="BN284" i="26" s="1"/>
  <c r="BL321" i="26" a="1"/>
  <c r="BL321" i="26" s="1"/>
  <c r="BH313" i="26" a="1"/>
  <c r="BH313" i="26" s="1"/>
  <c r="BQ354" i="26" a="1"/>
  <c r="BQ354" i="26" s="1"/>
  <c r="BX369" i="26" a="1"/>
  <c r="BX369" i="26" s="1"/>
  <c r="BS373" i="26" a="1"/>
  <c r="BS373" i="26" s="1"/>
  <c r="BR301" i="26" a="1"/>
  <c r="BR301" i="26" s="1"/>
  <c r="BN371" i="26" a="1"/>
  <c r="BN371" i="26" s="1"/>
  <c r="BG284" i="26" a="1"/>
  <c r="BG284" i="26" s="1"/>
  <c r="AX328" i="26" a="1"/>
  <c r="AX328" i="26" s="1"/>
  <c r="AX430" i="26" s="1"/>
  <c r="E154" i="27" s="1"/>
  <c r="BJ324" i="26" a="1"/>
  <c r="BJ324" i="26" s="1"/>
  <c r="BH317" i="26" a="1"/>
  <c r="BH317" i="26" s="1"/>
  <c r="BV365" i="26" a="1"/>
  <c r="BV365" i="26" s="1"/>
  <c r="BJ373" i="26" a="1"/>
  <c r="BJ373" i="26" s="1"/>
  <c r="CE300" i="26" a="1"/>
  <c r="CE300" i="26" s="1"/>
  <c r="BU345" i="26" a="1"/>
  <c r="BU345" i="26" s="1"/>
  <c r="BC329" i="26" a="1"/>
  <c r="BC329" i="26" s="1"/>
  <c r="BX285" i="26" a="1"/>
  <c r="BX285" i="26" s="1"/>
  <c r="BW279" i="26" a="1"/>
  <c r="BW279" i="26" s="1"/>
  <c r="BS374" i="26" a="1"/>
  <c r="BS374" i="26" s="1"/>
  <c r="CD352" i="26" a="1"/>
  <c r="CD352" i="26" s="1"/>
  <c r="BO372" i="26" a="1"/>
  <c r="BO372" i="26" s="1"/>
  <c r="CH356" i="26" a="1"/>
  <c r="CH356" i="26" s="1"/>
  <c r="CH458" i="26" s="1"/>
  <c r="AK182" i="27" s="1"/>
  <c r="BH320" i="26" a="1"/>
  <c r="BH320" i="26" s="1"/>
  <c r="BD339" i="26" a="1"/>
  <c r="BD339" i="26" s="1"/>
  <c r="BD441" i="26" s="1"/>
  <c r="K165" i="27" s="1"/>
  <c r="BW299" i="26" a="1"/>
  <c r="BW299" i="26" s="1"/>
  <c r="BI360" i="26" a="1"/>
  <c r="BI360" i="26" s="1"/>
  <c r="AZ323" i="26" a="1"/>
  <c r="AZ323" i="26" s="1"/>
  <c r="AZ425" i="26" s="1"/>
  <c r="G149" i="27" s="1"/>
  <c r="AZ376" i="26" a="1"/>
  <c r="AZ376" i="26" s="1"/>
  <c r="AZ478" i="26" s="1"/>
  <c r="G202" i="27" s="1"/>
  <c r="BA298" i="26" a="1"/>
  <c r="BA298" i="26" s="1"/>
  <c r="BP335" i="26" a="1"/>
  <c r="BP335" i="26" s="1"/>
  <c r="AX308" i="26" a="1"/>
  <c r="AX308" i="26" s="1"/>
  <c r="AX410" i="26" s="1"/>
  <c r="E134" i="27" s="1"/>
  <c r="AX375" i="26" a="1"/>
  <c r="AX375" i="26" s="1"/>
  <c r="AX477" i="26" s="1"/>
  <c r="E201" i="27" s="1"/>
  <c r="BI284" i="26" a="1"/>
  <c r="BI284" i="26" s="1"/>
  <c r="BO321" i="26" a="1"/>
  <c r="BO321" i="26" s="1"/>
  <c r="BE302" i="26" a="1"/>
  <c r="BE302" i="26" s="1"/>
  <c r="BJ346" i="26" a="1"/>
  <c r="BJ346" i="26" s="1"/>
  <c r="CC352" i="26" a="1"/>
  <c r="CC352" i="26" s="1"/>
  <c r="BW282" i="26" a="1"/>
  <c r="BW282" i="26" s="1"/>
  <c r="BD301" i="26" a="1"/>
  <c r="BD301" i="26" s="1"/>
  <c r="BM284" i="26" a="1"/>
  <c r="BM284" i="26" s="1"/>
  <c r="AX316" i="26" a="1"/>
  <c r="AX316" i="26" s="1"/>
  <c r="AX418" i="26" s="1"/>
  <c r="E142" i="27" s="1"/>
  <c r="BG335" i="26" a="1"/>
  <c r="BG335" i="26" s="1"/>
  <c r="CF367" i="26" a="1"/>
  <c r="CF367" i="26" s="1"/>
  <c r="BA368" i="26" a="1"/>
  <c r="BA368" i="26" s="1"/>
  <c r="BZ372" i="26" a="1"/>
  <c r="BZ372" i="26" s="1"/>
  <c r="BB279" i="26" a="1"/>
  <c r="BB279" i="26" s="1"/>
  <c r="BO304" i="26" a="1"/>
  <c r="BO304" i="26" s="1"/>
  <c r="BI376" i="26" a="1"/>
  <c r="BI376" i="26" s="1"/>
  <c r="CB346" i="26" a="1"/>
  <c r="CB346" i="26" s="1"/>
  <c r="CD289" i="26" a="1"/>
  <c r="CD289" i="26" s="1"/>
  <c r="BW305" i="26" a="1"/>
  <c r="BW305" i="26" s="1"/>
  <c r="BU349" i="26" a="1"/>
  <c r="BU349" i="26" s="1"/>
  <c r="CC312" i="26" a="1"/>
  <c r="CC312" i="26" s="1"/>
  <c r="BZ363" i="26" a="1"/>
  <c r="BZ363" i="26" s="1"/>
  <c r="BR297" i="26" a="1"/>
  <c r="BR297" i="26" s="1"/>
  <c r="BU322" i="26" a="1"/>
  <c r="BU322" i="26" s="1"/>
  <c r="BN289" i="26" a="1"/>
  <c r="BN289" i="26" s="1"/>
  <c r="CG313" i="26" a="1"/>
  <c r="CG313" i="26" s="1"/>
  <c r="CG415" i="26" s="1"/>
  <c r="AJ139" i="27" s="1"/>
  <c r="CB284" i="26" a="1"/>
  <c r="CB284" i="26" s="1"/>
  <c r="CE349" i="26" a="1"/>
  <c r="CE349" i="26" s="1"/>
  <c r="BC312" i="26" a="1"/>
  <c r="BC312" i="26" s="1"/>
  <c r="BQ350" i="26" a="1"/>
  <c r="BQ350" i="26" s="1"/>
  <c r="BX346" i="26" a="1"/>
  <c r="BX346" i="26" s="1"/>
  <c r="BX350" i="26" a="1"/>
  <c r="BX350" i="26" s="1"/>
  <c r="BN355" i="26" a="1"/>
  <c r="BN355" i="26" s="1"/>
  <c r="BP298" i="26" a="1"/>
  <c r="BP298" i="26" s="1"/>
  <c r="CD365" i="26" a="1"/>
  <c r="CD365" i="26" s="1"/>
  <c r="BM345" i="26" a="1"/>
  <c r="BM345" i="26" s="1"/>
  <c r="BT319" i="26" a="1"/>
  <c r="BT319" i="26" s="1"/>
  <c r="AZ374" i="26" a="1"/>
  <c r="AZ374" i="26" s="1"/>
  <c r="AZ476" i="26" s="1"/>
  <c r="G200" i="27" s="1"/>
  <c r="BW360" i="26" a="1"/>
  <c r="BW360" i="26" s="1"/>
  <c r="BL337" i="26" a="1"/>
  <c r="BL337" i="26" s="1"/>
  <c r="BO322" i="26" a="1"/>
  <c r="BO322" i="26" s="1"/>
  <c r="BX288" i="26" a="1"/>
  <c r="BX288" i="26" s="1"/>
  <c r="BS289" i="26" a="1"/>
  <c r="BS289" i="26" s="1"/>
  <c r="CH365" i="26" a="1"/>
  <c r="CH365" i="26" s="1"/>
  <c r="CH467" i="26" s="1"/>
  <c r="AK191" i="27" s="1"/>
  <c r="AY325" i="26" a="1"/>
  <c r="AY325" i="26" s="1"/>
  <c r="AY427" i="26" s="1"/>
  <c r="F151" i="27" s="1"/>
  <c r="BQ287" i="26" a="1"/>
  <c r="BQ287" i="26" s="1"/>
  <c r="BZ299" i="26" a="1"/>
  <c r="BZ299" i="26" s="1"/>
  <c r="CB333" i="26" a="1"/>
  <c r="CB333" i="26" s="1"/>
  <c r="BP361" i="26" a="1"/>
  <c r="BP361" i="26" s="1"/>
  <c r="CH292" i="26" a="1"/>
  <c r="CH292" i="26" s="1"/>
  <c r="CH394" i="26" s="1"/>
  <c r="AK118" i="27" s="1"/>
  <c r="BY347" i="26" a="1"/>
  <c r="BY347" i="26" s="1"/>
  <c r="BX324" i="26" a="1"/>
  <c r="BX324" i="26" s="1"/>
  <c r="BW324" i="26" a="1"/>
  <c r="BW324" i="26" s="1"/>
  <c r="BM350" i="26" a="1"/>
  <c r="BM350" i="26" s="1"/>
  <c r="BA300" i="26" a="1"/>
  <c r="BA300" i="26" s="1"/>
  <c r="BK294" i="26" a="1"/>
  <c r="BK294" i="26" s="1"/>
  <c r="BV279" i="26" a="1"/>
  <c r="BV279" i="26" s="1"/>
  <c r="CB375" i="26" a="1"/>
  <c r="CB375" i="26" s="1"/>
  <c r="AY314" i="26" a="1"/>
  <c r="AY314" i="26" s="1"/>
  <c r="AY416" i="26" s="1"/>
  <c r="F140" i="27" s="1"/>
  <c r="BB325" i="26" a="1"/>
  <c r="BB325" i="26" s="1"/>
  <c r="BL330" i="26" a="1"/>
  <c r="BL330" i="26" s="1"/>
  <c r="CI290" i="26" a="1"/>
  <c r="CI290" i="26" s="1"/>
  <c r="CI392" i="26" s="1"/>
  <c r="AL116" i="27" s="1"/>
  <c r="BD297" i="26" a="1"/>
  <c r="BD297" i="26" s="1"/>
  <c r="BK279" i="26" a="1"/>
  <c r="BK279" i="26" s="1"/>
  <c r="CG323" i="26" a="1"/>
  <c r="CG323" i="26" s="1"/>
  <c r="CG425" i="26" s="1"/>
  <c r="AJ149" i="27" s="1"/>
  <c r="CA345" i="26" a="1"/>
  <c r="CA345" i="26" s="1"/>
  <c r="BW357" i="26" a="1"/>
  <c r="BW357" i="26" s="1"/>
  <c r="BJ351" i="26" a="1"/>
  <c r="BJ351" i="26" s="1"/>
  <c r="BR335" i="26" a="1"/>
  <c r="BR335" i="26" s="1"/>
  <c r="BN334" i="26" a="1"/>
  <c r="BN334" i="26" s="1"/>
  <c r="CG364" i="26" a="1"/>
  <c r="CG364" i="26" s="1"/>
  <c r="CG466" i="26" s="1"/>
  <c r="AJ190" i="27" s="1"/>
  <c r="BE334" i="26" a="1"/>
  <c r="BE334" i="26" s="1"/>
  <c r="BX349" i="26" a="1"/>
  <c r="BX349" i="26" s="1"/>
  <c r="CE304" i="26" a="1"/>
  <c r="CE304" i="26" s="1"/>
  <c r="BJ340" i="26" a="1"/>
  <c r="BJ340" i="26" s="1"/>
  <c r="BK339" i="26" a="1"/>
  <c r="BK339" i="26" s="1"/>
  <c r="BD289" i="26" a="1"/>
  <c r="BD289" i="26" s="1"/>
  <c r="BX320" i="26" a="1"/>
  <c r="BX320" i="26" s="1"/>
  <c r="CD375" i="26" a="1"/>
  <c r="CD375" i="26" s="1"/>
  <c r="AX306" i="26" a="1"/>
  <c r="AX306" i="26" s="1"/>
  <c r="AX408" i="26" s="1"/>
  <c r="E132" i="27" s="1"/>
  <c r="CG337" i="26" a="1"/>
  <c r="CG337" i="26" s="1"/>
  <c r="CG439" i="26" s="1"/>
  <c r="AJ163" i="27" s="1"/>
  <c r="CF323" i="26" a="1"/>
  <c r="CF323" i="26" s="1"/>
  <c r="BZ285" i="26" a="1"/>
  <c r="BZ285" i="26" s="1"/>
  <c r="CB285" i="26" a="1"/>
  <c r="CB285" i="26" s="1"/>
  <c r="BQ300" i="26" a="1"/>
  <c r="BQ300" i="26" s="1"/>
  <c r="BW317" i="26" a="1"/>
  <c r="BW317" i="26" s="1"/>
  <c r="BV298" i="26" a="1"/>
  <c r="BV298" i="26" s="1"/>
  <c r="CI331" i="26" a="1"/>
  <c r="CI331" i="26" s="1"/>
  <c r="CI433" i="26" s="1"/>
  <c r="AL157" i="27" s="1"/>
  <c r="BC328" i="26" a="1"/>
  <c r="BC328" i="26" s="1"/>
  <c r="BY291" i="26" a="1"/>
  <c r="BY291" i="26" s="1"/>
  <c r="BU341" i="26" a="1"/>
  <c r="BU341" i="26" s="1"/>
  <c r="CG360" i="26" a="1"/>
  <c r="CG360" i="26" s="1"/>
  <c r="CG462" i="26" s="1"/>
  <c r="AJ186" i="27" s="1"/>
  <c r="BF330" i="26" a="1"/>
  <c r="BF330" i="26" s="1"/>
  <c r="BJ327" i="26" a="1"/>
  <c r="BJ327" i="26" s="1"/>
  <c r="BC294" i="26" a="1"/>
  <c r="BC294" i="26" s="1"/>
  <c r="BL320" i="26" a="1"/>
  <c r="BL320" i="26" s="1"/>
  <c r="BE371" i="26" a="1"/>
  <c r="BE371" i="26" s="1"/>
  <c r="CD291" i="26" a="1"/>
  <c r="CD291" i="26" s="1"/>
  <c r="BY301" i="26" a="1"/>
  <c r="BY301" i="26" s="1"/>
  <c r="CG374" i="26" a="1"/>
  <c r="CG374" i="26" s="1"/>
  <c r="CG476" i="26" s="1"/>
  <c r="AJ200" i="27" s="1"/>
  <c r="CA327" i="26" a="1"/>
  <c r="CA327" i="26" s="1"/>
  <c r="BK298" i="26" a="1"/>
  <c r="BK298" i="26" s="1"/>
  <c r="BX368" i="26" a="1"/>
  <c r="BX368" i="26" s="1"/>
  <c r="BA290" i="26" a="1"/>
  <c r="BA290" i="26" s="1"/>
  <c r="BH329" i="26" a="1"/>
  <c r="BH329" i="26" s="1"/>
  <c r="BW367" i="26" a="1"/>
  <c r="BW367" i="26" s="1"/>
  <c r="AY305" i="26" a="1"/>
  <c r="AY305" i="26" s="1"/>
  <c r="AY407" i="26" s="1"/>
  <c r="F131" i="27" s="1"/>
  <c r="BZ302" i="26" a="1"/>
  <c r="BZ302" i="26" s="1"/>
  <c r="BG322" i="26" a="1"/>
  <c r="BG322" i="26" s="1"/>
  <c r="BO319" i="26" a="1"/>
  <c r="BO319" i="26" s="1"/>
  <c r="BB363" i="26" a="1"/>
  <c r="BB363" i="26" s="1"/>
  <c r="CC300" i="26" a="1"/>
  <c r="CC300" i="26" s="1"/>
  <c r="BP371" i="26" a="1"/>
  <c r="BP371" i="26" s="1"/>
  <c r="BL280" i="26" a="1"/>
  <c r="BL280" i="26" s="1"/>
  <c r="CE357" i="26" a="1"/>
  <c r="CE357" i="26" s="1"/>
  <c r="BC289" i="26" a="1"/>
  <c r="BC289" i="26" s="1"/>
  <c r="CA341" i="26" a="1"/>
  <c r="CA341" i="26" s="1"/>
  <c r="AX321" i="26" a="1"/>
  <c r="AX321" i="26" s="1"/>
  <c r="AX423" i="26" s="1"/>
  <c r="E147" i="27" s="1"/>
  <c r="CB303" i="26" a="1"/>
  <c r="CB303" i="26" s="1"/>
  <c r="BV302" i="26" a="1"/>
  <c r="BV302" i="26" s="1"/>
  <c r="BE296" i="26" a="1"/>
  <c r="BE296" i="26" s="1"/>
  <c r="AZ304" i="26" a="1"/>
  <c r="AZ304" i="26" s="1"/>
  <c r="AZ406" i="26" s="1"/>
  <c r="G130" i="27" s="1"/>
  <c r="CE310" i="26" a="1"/>
  <c r="CE310" i="26" s="1"/>
  <c r="BX331" i="26" a="1"/>
  <c r="BX331" i="26" s="1"/>
  <c r="CA332" i="26" a="1"/>
  <c r="CA332" i="26" s="1"/>
  <c r="BN343" i="26" a="1"/>
  <c r="BN343" i="26" s="1"/>
  <c r="CB359" i="26" a="1"/>
  <c r="CB359" i="26" s="1"/>
  <c r="CD376" i="26" a="1"/>
  <c r="CD376" i="26" s="1"/>
  <c r="BY341" i="26" a="1"/>
  <c r="BY341" i="26" s="1"/>
  <c r="BF369" i="26" a="1"/>
  <c r="BF369" i="26" s="1"/>
  <c r="BA283" i="26" a="1"/>
  <c r="BA283" i="26" s="1"/>
  <c r="AY366" i="26" a="1"/>
  <c r="AY366" i="26" s="1"/>
  <c r="AY468" i="26" s="1"/>
  <c r="F192" i="27" s="1"/>
  <c r="BE315" i="26" a="1"/>
  <c r="BE315" i="26" s="1"/>
  <c r="CD370" i="26" a="1"/>
  <c r="CD370" i="26" s="1"/>
  <c r="BU285" i="26" a="1"/>
  <c r="BU285" i="26" s="1"/>
  <c r="BH278" i="26" a="1"/>
  <c r="BH278" i="26" s="1"/>
  <c r="CA376" i="26" a="1"/>
  <c r="CA376" i="26" s="1"/>
  <c r="AX317" i="26" a="1"/>
  <c r="AX317" i="26" s="1"/>
  <c r="AX419" i="26" s="1"/>
  <c r="E143" i="27" s="1"/>
  <c r="AX283" i="26" a="1"/>
  <c r="AX283" i="26" s="1"/>
  <c r="AX385" i="26" s="1"/>
  <c r="E109" i="27" s="1"/>
  <c r="CI357" i="26" a="1"/>
  <c r="CI357" i="26" s="1"/>
  <c r="CI459" i="26" s="1"/>
  <c r="AL183" i="27" s="1"/>
  <c r="BI319" i="26" a="1"/>
  <c r="BI319" i="26" s="1"/>
  <c r="CI284" i="26" a="1"/>
  <c r="CI284" i="26" s="1"/>
  <c r="CI386" i="26" s="1"/>
  <c r="AL110" i="27" s="1"/>
  <c r="BF281" i="26" a="1"/>
  <c r="BF281" i="26" s="1"/>
  <c r="BB343" i="26" a="1"/>
  <c r="BB343" i="26" s="1"/>
  <c r="BC309" i="26" a="1"/>
  <c r="BC309" i="26" s="1"/>
  <c r="BO280" i="26" a="1"/>
  <c r="BO280" i="26" s="1"/>
  <c r="BV286" i="26" a="1"/>
  <c r="BV286" i="26" s="1"/>
  <c r="BT338" i="26" a="1"/>
  <c r="BT338" i="26" s="1"/>
  <c r="CC298" i="26" a="1"/>
  <c r="CC298" i="26" s="1"/>
  <c r="BE350" i="26" a="1"/>
  <c r="BE350" i="26" s="1"/>
  <c r="BZ364" i="26" a="1"/>
  <c r="BZ364" i="26" s="1"/>
  <c r="CH337" i="26" a="1"/>
  <c r="CH337" i="26" s="1"/>
  <c r="CH439" i="26" s="1"/>
  <c r="AK163" i="27" s="1"/>
  <c r="BD327" i="26" a="1"/>
  <c r="BD327" i="26" s="1"/>
  <c r="BV343" i="26" a="1"/>
  <c r="BV343" i="26" s="1"/>
  <c r="AZ369" i="26" a="1"/>
  <c r="AZ369" i="26" s="1"/>
  <c r="AZ471" i="26" s="1"/>
  <c r="G195" i="27" s="1"/>
  <c r="CB322" i="26" a="1"/>
  <c r="CB322" i="26" s="1"/>
  <c r="BG302" i="26" a="1"/>
  <c r="BG302" i="26" s="1"/>
  <c r="CG299" i="26" a="1"/>
  <c r="CG299" i="26" s="1"/>
  <c r="CG401" i="26" s="1"/>
  <c r="AJ125" i="27" s="1"/>
  <c r="BP318" i="26" a="1"/>
  <c r="BP318" i="26" s="1"/>
  <c r="BV313" i="26" a="1"/>
  <c r="BV313" i="26" s="1"/>
  <c r="BT331" i="26" a="1"/>
  <c r="BT331" i="26" s="1"/>
  <c r="BY296" i="26" a="1"/>
  <c r="BY296" i="26" s="1"/>
  <c r="BU319" i="26" a="1"/>
  <c r="BU319" i="26" s="1"/>
  <c r="BN287" i="26" a="1"/>
  <c r="BN287" i="26" s="1"/>
  <c r="BS298" i="26" a="1"/>
  <c r="BS298" i="26" s="1"/>
  <c r="BB291" i="26" a="1"/>
  <c r="BB291" i="26" s="1"/>
  <c r="BV312" i="26" a="1"/>
  <c r="BV312" i="26" s="1"/>
  <c r="CD327" i="26" a="1"/>
  <c r="CD327" i="26" s="1"/>
  <c r="CG351" i="26" a="1"/>
  <c r="CG351" i="26" s="1"/>
  <c r="CG453" i="26" s="1"/>
  <c r="AJ177" i="27" s="1"/>
  <c r="BP363" i="26" a="1"/>
  <c r="BP363" i="26" s="1"/>
  <c r="BE356" i="26" a="1"/>
  <c r="BE356" i="26" s="1"/>
  <c r="BF325" i="26" a="1"/>
  <c r="BF325" i="26" s="1"/>
  <c r="CF345" i="26" a="1"/>
  <c r="CF345" i="26" s="1"/>
  <c r="CG371" i="26" a="1"/>
  <c r="CG371" i="26" s="1"/>
  <c r="CG473" i="26" s="1"/>
  <c r="AJ197" i="27" s="1"/>
  <c r="BR296" i="26" a="1"/>
  <c r="BR296" i="26" s="1"/>
  <c r="CH341" i="26" a="1"/>
  <c r="CH341" i="26" s="1"/>
  <c r="CH443" i="26" s="1"/>
  <c r="AK167" i="27" s="1"/>
  <c r="CG319" i="26" a="1"/>
  <c r="CG319" i="26" s="1"/>
  <c r="CG421" i="26" s="1"/>
  <c r="AJ145" i="27" s="1"/>
  <c r="CA283" i="26" a="1"/>
  <c r="CA283" i="26" s="1"/>
  <c r="BM309" i="26" a="1"/>
  <c r="BM309" i="26" s="1"/>
  <c r="BV357" i="26" a="1"/>
  <c r="BV357" i="26" s="1"/>
  <c r="BZ374" i="26" a="1"/>
  <c r="BZ374" i="26" s="1"/>
  <c r="BW293" i="26" a="1"/>
  <c r="BW293" i="26" s="1"/>
  <c r="AY285" i="26" a="1"/>
  <c r="AY285" i="26" s="1"/>
  <c r="AY387" i="26" s="1"/>
  <c r="F111" i="27" s="1"/>
  <c r="BR361" i="26" a="1"/>
  <c r="BR361" i="26" s="1"/>
  <c r="BP365" i="26" a="1"/>
  <c r="BP365" i="26" s="1"/>
  <c r="BC306" i="26" a="1"/>
  <c r="BC306" i="26" s="1"/>
  <c r="BT327" i="26" a="1"/>
  <c r="BT327" i="26" s="1"/>
  <c r="BM325" i="26" a="1"/>
  <c r="BM325" i="26" s="1"/>
  <c r="BT332" i="26" a="1"/>
  <c r="BT332" i="26" s="1"/>
  <c r="BS375" i="26" a="1"/>
  <c r="BS375" i="26" s="1"/>
  <c r="BE345" i="26" a="1"/>
  <c r="BE345" i="26" s="1"/>
  <c r="CI330" i="26" a="1"/>
  <c r="CI330" i="26" s="1"/>
  <c r="CI432" i="26" s="1"/>
  <c r="AL156" i="27" s="1"/>
  <c r="BQ364" i="26" a="1"/>
  <c r="BQ364" i="26" s="1"/>
  <c r="BO366" i="26" a="1"/>
  <c r="BO366" i="26" s="1"/>
  <c r="AY299" i="26" a="1"/>
  <c r="AY299" i="26" s="1"/>
  <c r="AY401" i="26" s="1"/>
  <c r="F125" i="27" s="1"/>
  <c r="BA373" i="26" a="1"/>
  <c r="BA373" i="26" s="1"/>
  <c r="BB367" i="26" a="1"/>
  <c r="BB367" i="26" s="1"/>
  <c r="BL317" i="26" a="1"/>
  <c r="BL317" i="26" s="1"/>
  <c r="BV278" i="26" a="1"/>
  <c r="BV278" i="26" s="1"/>
  <c r="CG363" i="26" a="1"/>
  <c r="CG363" i="26" s="1"/>
  <c r="CG465" i="26" s="1"/>
  <c r="AJ189" i="27" s="1"/>
  <c r="BY356" i="26" a="1"/>
  <c r="BY356" i="26" s="1"/>
  <c r="BW370" i="26" a="1"/>
  <c r="BW370" i="26" s="1"/>
  <c r="BY354" i="26" a="1"/>
  <c r="BY354" i="26" s="1"/>
  <c r="BG321" i="26" a="1"/>
  <c r="BG321" i="26" s="1"/>
  <c r="BU315" i="26" a="1"/>
  <c r="BU315" i="26" s="1"/>
  <c r="BA357" i="26" a="1"/>
  <c r="BA357" i="26" s="1"/>
  <c r="AY320" i="26" a="1"/>
  <c r="AY320" i="26" s="1"/>
  <c r="AY422" i="26" s="1"/>
  <c r="F146" i="27" s="1"/>
  <c r="BO286" i="26" a="1"/>
  <c r="BO286" i="26" s="1"/>
  <c r="BF279" i="26" a="1"/>
  <c r="BF279" i="26" s="1"/>
  <c r="CG305" i="26" a="1"/>
  <c r="CG305" i="26" s="1"/>
  <c r="CG407" i="26" s="1"/>
  <c r="AJ131" i="27" s="1"/>
  <c r="BN305" i="26" a="1"/>
  <c r="BN305" i="26" s="1"/>
  <c r="BS331" i="26" a="1"/>
  <c r="BS331" i="26" s="1"/>
  <c r="CC283" i="26" a="1"/>
  <c r="CC283" i="26" s="1"/>
  <c r="BT364" i="26" a="1"/>
  <c r="BT364" i="26" s="1"/>
  <c r="BE337" i="26" a="1"/>
  <c r="BE337" i="26" s="1"/>
  <c r="BM336" i="26" a="1"/>
  <c r="BM336" i="26" s="1"/>
  <c r="AY326" i="26" a="1"/>
  <c r="AY326" i="26" s="1"/>
  <c r="AY428" i="26" s="1"/>
  <c r="F152" i="27" s="1"/>
  <c r="CB373" i="26" a="1"/>
  <c r="CB373" i="26" s="1"/>
  <c r="BP313" i="26" a="1"/>
  <c r="BP313" i="26" s="1"/>
  <c r="CD337" i="26" a="1"/>
  <c r="CD337" i="26" s="1"/>
  <c r="BR320" i="26" a="1"/>
  <c r="BR320" i="26" s="1"/>
  <c r="AZ359" i="26" a="1"/>
  <c r="AZ359" i="26" s="1"/>
  <c r="AZ461" i="26" s="1"/>
  <c r="G185" i="27" s="1"/>
  <c r="BF333" i="26" a="1"/>
  <c r="BF333" i="26" s="1"/>
  <c r="CG331" i="26" a="1"/>
  <c r="CG331" i="26" s="1"/>
  <c r="CG433" i="26" s="1"/>
  <c r="AJ157" i="27" s="1"/>
  <c r="BB344" i="26" a="1"/>
  <c r="BB344" i="26" s="1"/>
  <c r="BX278" i="26" a="1"/>
  <c r="BX278" i="26" s="1"/>
  <c r="CH284" i="26" a="1"/>
  <c r="CH284" i="26" s="1"/>
  <c r="CH386" i="26" s="1"/>
  <c r="AK110" i="27" s="1"/>
  <c r="BD351" i="26" a="1"/>
  <c r="BD351" i="26" s="1"/>
  <c r="BA355" i="26" a="1"/>
  <c r="BA355" i="26" s="1"/>
  <c r="BT297" i="26" a="1"/>
  <c r="BT297" i="26" s="1"/>
  <c r="BY339" i="26" a="1"/>
  <c r="BY339" i="26" s="1"/>
  <c r="BV300" i="26" a="1"/>
  <c r="BV300" i="26" s="1"/>
  <c r="BW308" i="26" a="1"/>
  <c r="BW308" i="26" s="1"/>
  <c r="BC325" i="26" a="1"/>
  <c r="BC325" i="26" s="1"/>
  <c r="AY297" i="26" a="1"/>
  <c r="AY297" i="26" s="1"/>
  <c r="AY399" i="26" s="1"/>
  <c r="F123" i="27" s="1"/>
  <c r="BN306" i="26" a="1"/>
  <c r="BN306" i="26" s="1"/>
  <c r="BE308" i="26" a="1"/>
  <c r="BE308" i="26" s="1"/>
  <c r="BL354" i="26" a="1"/>
  <c r="BL354" i="26" s="1"/>
  <c r="AX351" i="26" a="1"/>
  <c r="AX351" i="26" s="1"/>
  <c r="AX453" i="26" s="1"/>
  <c r="E177" i="27" s="1"/>
  <c r="BH303" i="26" a="1"/>
  <c r="BH303" i="26" s="1"/>
  <c r="BL376" i="26" a="1"/>
  <c r="BL376" i="26" s="1"/>
  <c r="BI374" i="26" a="1"/>
  <c r="BI374" i="26" s="1"/>
  <c r="BW327" i="26" a="1"/>
  <c r="BW327" i="26" s="1"/>
  <c r="BD343" i="26" a="1"/>
  <c r="BD343" i="26" s="1"/>
  <c r="CG366" i="26" a="1"/>
  <c r="CG366" i="26" s="1"/>
  <c r="CG468" i="26" s="1"/>
  <c r="AJ192" i="27" s="1"/>
  <c r="AX309" i="26" a="1"/>
  <c r="AX309" i="26" s="1"/>
  <c r="AX411" i="26" s="1"/>
  <c r="E135" i="27" s="1"/>
  <c r="BI325" i="26" a="1"/>
  <c r="BI325" i="26" s="1"/>
  <c r="BF329" i="26" a="1"/>
  <c r="BF329" i="26" s="1"/>
  <c r="BD357" i="26" a="1"/>
  <c r="BD357" i="26" s="1"/>
  <c r="CF328" i="26" a="1"/>
  <c r="CF328" i="26" s="1"/>
  <c r="BA288" i="26" a="1"/>
  <c r="BA288" i="26" s="1"/>
  <c r="CC310" i="26" a="1"/>
  <c r="CC310" i="26" s="1"/>
  <c r="BF294" i="26" a="1"/>
  <c r="BF294" i="26" s="1"/>
  <c r="CI283" i="26" a="1"/>
  <c r="CI283" i="26" s="1"/>
  <c r="CI385" i="26" s="1"/>
  <c r="AL109" i="27" s="1"/>
  <c r="BL344" i="26" a="1"/>
  <c r="BL344" i="26" s="1"/>
  <c r="BI355" i="26" a="1"/>
  <c r="BI355" i="26" s="1"/>
  <c r="CH305" i="26" a="1"/>
  <c r="CH305" i="26" s="1"/>
  <c r="CH407" i="26" s="1"/>
  <c r="AK131" i="27" s="1"/>
  <c r="BD280" i="26" a="1"/>
  <c r="BD280" i="26" s="1"/>
  <c r="BL294" i="26" a="1"/>
  <c r="BL294" i="26" s="1"/>
  <c r="BI328" i="26" a="1"/>
  <c r="BI328" i="26" s="1"/>
  <c r="BU326" i="26" a="1"/>
  <c r="BU326" i="26" s="1"/>
  <c r="BW349" i="26" a="1"/>
  <c r="BW349" i="26" s="1"/>
  <c r="BO324" i="26" a="1"/>
  <c r="BO324" i="26" s="1"/>
  <c r="CC284" i="26" a="1"/>
  <c r="CC284" i="26" s="1"/>
  <c r="CD344" i="26" a="1"/>
  <c r="CD344" i="26" s="1"/>
  <c r="BK314" i="26" a="1"/>
  <c r="BK314" i="26" s="1"/>
  <c r="BH342" i="26" a="1"/>
  <c r="BH342" i="26" s="1"/>
  <c r="CI316" i="26" a="1"/>
  <c r="CI316" i="26" s="1"/>
  <c r="CI418" i="26" s="1"/>
  <c r="AL142" i="27" s="1"/>
  <c r="AY369" i="26" a="1"/>
  <c r="AY369" i="26" s="1"/>
  <c r="AY471" i="26" s="1"/>
  <c r="F195" i="27" s="1"/>
  <c r="BM349" i="26" a="1"/>
  <c r="BM349" i="26" s="1"/>
  <c r="CF292" i="26" a="1"/>
  <c r="CF292" i="26" s="1"/>
  <c r="CI364" i="26" a="1"/>
  <c r="CI364" i="26" s="1"/>
  <c r="CI466" i="26" s="1"/>
  <c r="AL190" i="27" s="1"/>
  <c r="BK358" i="26" a="1"/>
  <c r="BK358" i="26" s="1"/>
  <c r="BH290" i="26" a="1"/>
  <c r="BH290" i="26" s="1"/>
  <c r="AX362" i="26" a="1"/>
  <c r="AX362" i="26" s="1"/>
  <c r="AX464" i="26" s="1"/>
  <c r="E188" i="27" s="1"/>
  <c r="AZ305" i="26" a="1"/>
  <c r="AZ305" i="26" s="1"/>
  <c r="AZ407" i="26" s="1"/>
  <c r="G131" i="27" s="1"/>
  <c r="BM300" i="26" a="1"/>
  <c r="BM300" i="26" s="1"/>
  <c r="CB314" i="26" a="1"/>
  <c r="CB314" i="26" s="1"/>
  <c r="BL334" i="26" a="1"/>
  <c r="BL334" i="26" s="1"/>
  <c r="BW342" i="26" a="1"/>
  <c r="BW342" i="26" s="1"/>
  <c r="AY363" i="26" a="1"/>
  <c r="AY363" i="26" s="1"/>
  <c r="AY465" i="26" s="1"/>
  <c r="F189" i="27" s="1"/>
  <c r="CF312" i="26" a="1"/>
  <c r="CF312" i="26" s="1"/>
  <c r="AZ286" i="26" a="1"/>
  <c r="AZ286" i="26" s="1"/>
  <c r="AZ388" i="26" s="1"/>
  <c r="G112" i="27" s="1"/>
  <c r="BI283" i="26" a="1"/>
  <c r="BI283" i="26" s="1"/>
  <c r="BD369" i="26" a="1"/>
  <c r="BD369" i="26" s="1"/>
  <c r="AY364" i="26" a="1"/>
  <c r="AY364" i="26" s="1"/>
  <c r="AY466" i="26" s="1"/>
  <c r="F190" i="27" s="1"/>
  <c r="BJ305" i="26" a="1"/>
  <c r="BJ305" i="26" s="1"/>
  <c r="BE318" i="26" a="1"/>
  <c r="BE318" i="26" s="1"/>
  <c r="BE420" i="26" s="1"/>
  <c r="L144" i="27" s="1"/>
  <c r="BI329" i="26" a="1"/>
  <c r="BI329" i="26" s="1"/>
  <c r="BG290" i="26" a="1"/>
  <c r="BG290" i="26" s="1"/>
  <c r="BN338" i="26" a="1"/>
  <c r="BN338" i="26" s="1"/>
  <c r="CG304" i="26" a="1"/>
  <c r="CG304" i="26" s="1"/>
  <c r="CG406" i="26" s="1"/>
  <c r="AJ130" i="27" s="1"/>
  <c r="CF314" i="26" a="1"/>
  <c r="CF314" i="26" s="1"/>
  <c r="CE327" i="26" a="1"/>
  <c r="CE327" i="26" s="1"/>
  <c r="AY286" i="26" a="1"/>
  <c r="AY286" i="26" s="1"/>
  <c r="AY388" i="26" s="1"/>
  <c r="F112" i="27" s="1"/>
  <c r="BF346" i="26" a="1"/>
  <c r="BF346" i="26" s="1"/>
  <c r="BG366" i="26" a="1"/>
  <c r="BG366" i="26" s="1"/>
  <c r="BQ296" i="26" a="1"/>
  <c r="BQ296" i="26" s="1"/>
  <c r="BJ290" i="26" a="1"/>
  <c r="BJ290" i="26" s="1"/>
  <c r="BE346" i="26" a="1"/>
  <c r="BE346" i="26" s="1"/>
  <c r="BD299" i="26" a="1"/>
  <c r="BD299" i="26" s="1"/>
  <c r="BK328" i="26" a="1"/>
  <c r="BK328" i="26" s="1"/>
  <c r="AX340" i="26" a="1"/>
  <c r="AX340" i="26" s="1"/>
  <c r="AX442" i="26" s="1"/>
  <c r="E166" i="27" s="1"/>
  <c r="BP343" i="26" a="1"/>
  <c r="BP343" i="26" s="1"/>
  <c r="BG346" i="26" a="1"/>
  <c r="BG346" i="26" s="1"/>
  <c r="CA361" i="26" a="1"/>
  <c r="CA361" i="26" s="1"/>
  <c r="BG361" i="26" a="1"/>
  <c r="BG361" i="26" s="1"/>
  <c r="BC311" i="26" a="1"/>
  <c r="BC311" i="26" s="1"/>
  <c r="CB280" i="26" a="1"/>
  <c r="CB280" i="26" s="1"/>
  <c r="BD293" i="26" a="1"/>
  <c r="BD293" i="26" s="1"/>
  <c r="BI341" i="26" a="1"/>
  <c r="BI341" i="26" s="1"/>
  <c r="BQ334" i="26" a="1"/>
  <c r="BQ334" i="26" s="1"/>
  <c r="CC279" i="26" a="1"/>
  <c r="CC279" i="26" s="1"/>
  <c r="BZ307" i="26" a="1"/>
  <c r="BZ307" i="26" s="1"/>
  <c r="BC288" i="26" a="1"/>
  <c r="BC288" i="26" s="1"/>
  <c r="BG348" i="26" a="1"/>
  <c r="BG348" i="26" s="1"/>
  <c r="CC281" i="26" a="1"/>
  <c r="CC281" i="26" s="1"/>
  <c r="CC301" i="26" a="1"/>
  <c r="CC301" i="26" s="1"/>
  <c r="BA370" i="26" a="1"/>
  <c r="BA370" i="26" s="1"/>
  <c r="CF280" i="26" a="1"/>
  <c r="CF280" i="26" s="1"/>
  <c r="BG338" i="26" a="1"/>
  <c r="BG338" i="26" s="1"/>
  <c r="BW292" i="26" a="1"/>
  <c r="BW292" i="26" s="1"/>
  <c r="BB278" i="26" a="1"/>
  <c r="BB278" i="26" s="1"/>
  <c r="BI281" i="26" a="1"/>
  <c r="BI281" i="26" s="1"/>
  <c r="BY304" i="26" a="1"/>
  <c r="BY304" i="26" s="1"/>
  <c r="CF336" i="26" a="1"/>
  <c r="CF336" i="26" s="1"/>
  <c r="BO323" i="26" a="1"/>
  <c r="BO323" i="26" s="1"/>
  <c r="CE367" i="26" a="1"/>
  <c r="CE367" i="26" s="1"/>
  <c r="BL333" i="26" a="1"/>
  <c r="BL333" i="26" s="1"/>
  <c r="BC340" i="26" a="1"/>
  <c r="BC340" i="26" s="1"/>
  <c r="BB373" i="26" a="1"/>
  <c r="BB373" i="26" s="1"/>
  <c r="BJ359" i="26" a="1"/>
  <c r="BJ359" i="26" s="1"/>
  <c r="BV359" i="26" a="1"/>
  <c r="BV359" i="26" s="1"/>
  <c r="BN314" i="26" a="1"/>
  <c r="BN314" i="26" s="1"/>
  <c r="CI370" i="26" a="1"/>
  <c r="CI370" i="26" s="1"/>
  <c r="CI472" i="26" s="1"/>
  <c r="AL196" i="27" s="1"/>
  <c r="AZ317" i="26" a="1"/>
  <c r="AZ317" i="26" s="1"/>
  <c r="AZ419" i="26" s="1"/>
  <c r="G143" i="27" s="1"/>
  <c r="BW298" i="26" a="1"/>
  <c r="BW298" i="26" s="1"/>
  <c r="BF317" i="26" a="1"/>
  <c r="BF317" i="26" s="1"/>
  <c r="BA294" i="26" a="1"/>
  <c r="BA294" i="26" s="1"/>
  <c r="BY321" i="26" a="1"/>
  <c r="BY321" i="26" s="1"/>
  <c r="BC296" i="26" a="1"/>
  <c r="BC296" i="26" s="1"/>
  <c r="BK340" i="26" a="1"/>
  <c r="BK340" i="26" s="1"/>
  <c r="BQ317" i="26" a="1"/>
  <c r="BQ317" i="26" s="1"/>
  <c r="BB323" i="26" a="1"/>
  <c r="BB323" i="26" s="1"/>
  <c r="CF294" i="26" a="1"/>
  <c r="CF294" i="26" s="1"/>
  <c r="CD372" i="26" a="1"/>
  <c r="CD372" i="26" s="1"/>
  <c r="BH304" i="26" a="1"/>
  <c r="BH304" i="26" s="1"/>
  <c r="BQ309" i="26" a="1"/>
  <c r="BQ309" i="26" s="1"/>
  <c r="BA366" i="26" a="1"/>
  <c r="BA366" i="26" s="1"/>
  <c r="BE344" i="26" a="1"/>
  <c r="BE344" i="26" s="1"/>
  <c r="BW365" i="26" a="1"/>
  <c r="BW365" i="26" s="1"/>
  <c r="BQ349" i="26" a="1"/>
  <c r="BQ349" i="26" s="1"/>
  <c r="BK348" i="26" a="1"/>
  <c r="BK348" i="26" s="1"/>
  <c r="BJ307" i="26" a="1"/>
  <c r="BJ307" i="26" s="1"/>
  <c r="CE301" i="26" a="1"/>
  <c r="CE301" i="26" s="1"/>
  <c r="CE302" i="26" a="1"/>
  <c r="CE302" i="26" s="1"/>
  <c r="BL327" i="26" a="1"/>
  <c r="BL327" i="26" s="1"/>
  <c r="BY298" i="26" a="1"/>
  <c r="BY298" i="26" s="1"/>
  <c r="BA289" i="26" a="1"/>
  <c r="BA289" i="26" s="1"/>
  <c r="CE309" i="26" a="1"/>
  <c r="CE309" i="26" s="1"/>
  <c r="BF287" i="26" a="1"/>
  <c r="BF287" i="26" s="1"/>
  <c r="BA278" i="26" a="1"/>
  <c r="BA278" i="26" s="1"/>
  <c r="BX321" i="26" a="1"/>
  <c r="BX321" i="26" s="1"/>
  <c r="BW340" i="26" a="1"/>
  <c r="BW340" i="26" s="1"/>
  <c r="BR337" i="26" a="1"/>
  <c r="BR337" i="26" s="1"/>
  <c r="BJ311" i="26" a="1"/>
  <c r="BJ311" i="26" s="1"/>
  <c r="CH315" i="26" a="1"/>
  <c r="CH315" i="26" s="1"/>
  <c r="CH417" i="26" s="1"/>
  <c r="AK141" i="27" s="1"/>
  <c r="BU333" i="26" a="1"/>
  <c r="BU333" i="26" s="1"/>
  <c r="BI336" i="26" a="1"/>
  <c r="BI336" i="26" s="1"/>
  <c r="BA323" i="26" a="1"/>
  <c r="BA323" i="26" s="1"/>
  <c r="CH313" i="26" a="1"/>
  <c r="CH313" i="26" s="1"/>
  <c r="CH415" i="26" s="1"/>
  <c r="AK139" i="27" s="1"/>
  <c r="BP315" i="26" a="1"/>
  <c r="BP315" i="26" s="1"/>
  <c r="CE346" i="26" a="1"/>
  <c r="CE346" i="26" s="1"/>
  <c r="BR323" i="26" a="1"/>
  <c r="BR323" i="26" s="1"/>
  <c r="BG374" i="26" a="1"/>
  <c r="BG374" i="26" s="1"/>
  <c r="BZ341" i="26" a="1"/>
  <c r="BZ341" i="26" s="1"/>
  <c r="BM296" i="26" a="1"/>
  <c r="BM296" i="26" s="1"/>
  <c r="BK320" i="26" a="1"/>
  <c r="BK320" i="26" s="1"/>
  <c r="BK286" i="26" a="1"/>
  <c r="BK286" i="26" s="1"/>
  <c r="BO346" i="26" a="1"/>
  <c r="BO346" i="26" s="1"/>
  <c r="BK318" i="26" a="1"/>
  <c r="BK318" i="26" s="1"/>
  <c r="BN341" i="26" a="1"/>
  <c r="BN341" i="26" s="1"/>
  <c r="BE358" i="26" a="1"/>
  <c r="BE358" i="26" s="1"/>
  <c r="CA370" i="26" a="1"/>
  <c r="CA370" i="26" s="1"/>
  <c r="BW289" i="26" a="1"/>
  <c r="BW289" i="26" s="1"/>
  <c r="BR333" i="26" a="1"/>
  <c r="BR333" i="26" s="1"/>
  <c r="BQ337" i="26" a="1"/>
  <c r="BQ337" i="26" s="1"/>
  <c r="BL358" i="26" a="1"/>
  <c r="BL358" i="26" s="1"/>
  <c r="CI287" i="26" a="1"/>
  <c r="CI287" i="26" s="1"/>
  <c r="CI389" i="26" s="1"/>
  <c r="AL113" i="27" s="1"/>
  <c r="CI285" i="26" a="1"/>
  <c r="CI285" i="26" s="1"/>
  <c r="CI387" i="26" s="1"/>
  <c r="AL111" i="27" s="1"/>
  <c r="BB296" i="26" a="1"/>
  <c r="BB296" i="26" s="1"/>
  <c r="BM335" i="26" a="1"/>
  <c r="BM335" i="26" s="1"/>
  <c r="BC303" i="26" a="1"/>
  <c r="BC303" i="26" s="1"/>
  <c r="BG281" i="26" a="1"/>
  <c r="BG281" i="26" s="1"/>
  <c r="BG288" i="26" a="1"/>
  <c r="BG288" i="26" s="1"/>
  <c r="CG301" i="26" a="1"/>
  <c r="CG301" i="26" s="1"/>
  <c r="CG403" i="26" s="1"/>
  <c r="AJ127" i="27" s="1"/>
  <c r="CD304" i="26" a="1"/>
  <c r="CD304" i="26" s="1"/>
  <c r="BO333" i="26" a="1"/>
  <c r="BO333" i="26" s="1"/>
  <c r="BA334" i="26" a="1"/>
  <c r="BA334" i="26" s="1"/>
  <c r="BM351" i="26" a="1"/>
  <c r="BM351" i="26" s="1"/>
  <c r="BN358" i="26" a="1"/>
  <c r="BN358" i="26" s="1"/>
  <c r="BF372" i="26" a="1"/>
  <c r="BF372" i="26" s="1"/>
  <c r="BK354" i="26" a="1"/>
  <c r="BK354" i="26" s="1"/>
  <c r="AZ338" i="26" a="1"/>
  <c r="AZ338" i="26" s="1"/>
  <c r="AZ440" i="26" s="1"/>
  <c r="G164" i="27" s="1"/>
  <c r="AY294" i="26" a="1"/>
  <c r="AY294" i="26" s="1"/>
  <c r="AY396" i="26" s="1"/>
  <c r="F120" i="27" s="1"/>
  <c r="BB295" i="26" a="1"/>
  <c r="BB295" i="26" s="1"/>
  <c r="BO347" i="26" a="1"/>
  <c r="BO347" i="26" s="1"/>
  <c r="BI330" i="26" a="1"/>
  <c r="BI330" i="26" s="1"/>
  <c r="AY303" i="26" a="1"/>
  <c r="AY303" i="26" s="1"/>
  <c r="AY405" i="26" s="1"/>
  <c r="F129" i="27" s="1"/>
  <c r="BV373" i="26" a="1"/>
  <c r="BV373" i="26" s="1"/>
  <c r="BR308" i="26" a="1"/>
  <c r="BR308" i="26" s="1"/>
  <c r="BV301" i="26" a="1"/>
  <c r="BV301" i="26" s="1"/>
  <c r="BA291" i="26" a="1"/>
  <c r="BA291" i="26" s="1"/>
  <c r="BT368" i="26" a="1"/>
  <c r="BT368" i="26" s="1"/>
  <c r="BY302" i="26" a="1"/>
  <c r="BY302" i="26" s="1"/>
  <c r="BU339" i="26" a="1"/>
  <c r="BU339" i="26" s="1"/>
  <c r="BU374" i="26" a="1"/>
  <c r="BU374" i="26" s="1"/>
  <c r="BF293" i="26" a="1"/>
  <c r="BF293" i="26" s="1"/>
  <c r="BV362" i="26" a="1"/>
  <c r="BV362" i="26" s="1"/>
  <c r="BB280" i="26" a="1"/>
  <c r="BB280" i="26" s="1"/>
  <c r="AY342" i="26" a="1"/>
  <c r="AY342" i="26" s="1"/>
  <c r="AY444" i="26" s="1"/>
  <c r="F168" i="27" s="1"/>
  <c r="AX341" i="26" a="1"/>
  <c r="AX341" i="26" s="1"/>
  <c r="AX443" i="26" s="1"/>
  <c r="E167" i="27" s="1"/>
  <c r="BR376" i="26" a="1"/>
  <c r="BR376" i="26" s="1"/>
  <c r="BP306" i="26" a="1"/>
  <c r="BP306" i="26" s="1"/>
  <c r="BA306" i="26" a="1"/>
  <c r="BA306" i="26" s="1"/>
  <c r="BZ301" i="26" a="1"/>
  <c r="BZ301" i="26" s="1"/>
  <c r="BJ289" i="26" a="1"/>
  <c r="BJ289" i="26" s="1"/>
  <c r="CI371" i="26" a="1"/>
  <c r="CI371" i="26" s="1"/>
  <c r="CI473" i="26" s="1"/>
  <c r="AL197" i="27" s="1"/>
  <c r="BH279" i="26" a="1"/>
  <c r="BH279" i="26" s="1"/>
  <c r="BP350" i="26" a="1"/>
  <c r="BP350" i="26" s="1"/>
  <c r="CH326" i="26" a="1"/>
  <c r="CH326" i="26" s="1"/>
  <c r="CH428" i="26" s="1"/>
  <c r="AK152" i="27" s="1"/>
  <c r="CD343" i="26" a="1"/>
  <c r="CD343" i="26" s="1"/>
  <c r="BP339" i="26" a="1"/>
  <c r="BP339" i="26" s="1"/>
  <c r="CB372" i="26" a="1"/>
  <c r="CB372" i="26" s="1"/>
  <c r="BF303" i="26" a="1"/>
  <c r="BF303" i="26" s="1"/>
  <c r="BL342" i="26" a="1"/>
  <c r="BL342" i="26" s="1"/>
  <c r="BA362" i="26" a="1"/>
  <c r="BA362" i="26" s="1"/>
  <c r="BZ282" i="26" a="1"/>
  <c r="BZ282" i="26" s="1"/>
  <c r="BS318" i="26" a="1"/>
  <c r="BS318" i="26" s="1"/>
  <c r="CI297" i="26" a="1"/>
  <c r="CI297" i="26" s="1"/>
  <c r="CI399" i="26" s="1"/>
  <c r="AL123" i="27" s="1"/>
  <c r="AZ356" i="26" a="1"/>
  <c r="AZ356" i="26" s="1"/>
  <c r="AZ458" i="26" s="1"/>
  <c r="G182" i="27" s="1"/>
  <c r="BR286" i="26" a="1"/>
  <c r="BR286" i="26" s="1"/>
  <c r="CG288" i="26" a="1"/>
  <c r="CG288" i="26" s="1"/>
  <c r="CG390" i="26" s="1"/>
  <c r="AJ114" i="27" s="1"/>
  <c r="CC306" i="26" a="1"/>
  <c r="CC306" i="26" s="1"/>
  <c r="BD296" i="26" a="1"/>
  <c r="BD296" i="26" s="1"/>
  <c r="BP316" i="26" a="1"/>
  <c r="BP316" i="26" s="1"/>
  <c r="BK334" i="26" a="1"/>
  <c r="BK334" i="26" s="1"/>
  <c r="CC376" i="26" a="1"/>
  <c r="CC376" i="26" s="1"/>
  <c r="BN356" i="26" a="1"/>
  <c r="BN356" i="26" s="1"/>
  <c r="AX370" i="26" a="1"/>
  <c r="AX370" i="26" s="1"/>
  <c r="AX472" i="26" s="1"/>
  <c r="E196" i="27" s="1"/>
  <c r="BW337" i="26" a="1"/>
  <c r="BW337" i="26" s="1"/>
  <c r="BR338" i="26" a="1"/>
  <c r="BR338" i="26" s="1"/>
  <c r="BR440" i="26" s="1"/>
  <c r="Y164" i="27" s="1"/>
  <c r="BN360" i="26" a="1"/>
  <c r="BN360" i="26" s="1"/>
  <c r="CI299" i="26" a="1"/>
  <c r="CI299" i="26" s="1"/>
  <c r="CI401" i="26" s="1"/>
  <c r="AL125" i="27" s="1"/>
  <c r="BH372" i="26" a="1"/>
  <c r="BH372" i="26" s="1"/>
  <c r="CF293" i="26" a="1"/>
  <c r="CF293" i="26" s="1"/>
  <c r="AY282" i="26" a="1"/>
  <c r="AY282" i="26" s="1"/>
  <c r="AY384" i="26" s="1"/>
  <c r="F108" i="27" s="1"/>
  <c r="BP300" i="26" a="1"/>
  <c r="BP300" i="26" s="1"/>
  <c r="BQ369" i="26" a="1"/>
  <c r="BQ369" i="26" s="1"/>
  <c r="BO373" i="26" a="1"/>
  <c r="BO373" i="26" s="1"/>
  <c r="BS315" i="26" a="1"/>
  <c r="BS315" i="26" s="1"/>
  <c r="CA308" i="26" a="1"/>
  <c r="CA308" i="26" s="1"/>
  <c r="BE340" i="26" a="1"/>
  <c r="BE340" i="26" s="1"/>
  <c r="BI354" i="26" a="1"/>
  <c r="BI354" i="26" s="1"/>
  <c r="CD312" i="26" a="1"/>
  <c r="CD312" i="26" s="1"/>
  <c r="BM320" i="26" a="1"/>
  <c r="BM320" i="26" s="1"/>
  <c r="BB292" i="26" a="1"/>
  <c r="BB292" i="26" s="1"/>
  <c r="AZ320" i="26" a="1"/>
  <c r="AZ320" i="26" s="1"/>
  <c r="AZ422" i="26" s="1"/>
  <c r="G146" i="27" s="1"/>
  <c r="BL283" i="26" a="1"/>
  <c r="BL283" i="26" s="1"/>
  <c r="CE312" i="26" a="1"/>
  <c r="CE312" i="26" s="1"/>
  <c r="BS319" i="26" a="1"/>
  <c r="BS319" i="26" s="1"/>
  <c r="CA334" i="26" a="1"/>
  <c r="CA334" i="26" s="1"/>
  <c r="BA343" i="26" a="1"/>
  <c r="BA343" i="26" s="1"/>
  <c r="BW310" i="26" a="1"/>
  <c r="BW310" i="26" s="1"/>
  <c r="BF302" i="26" a="1"/>
  <c r="BF302" i="26" s="1"/>
  <c r="AX363" i="26" a="1"/>
  <c r="AX363" i="26" s="1"/>
  <c r="AX465" i="26" s="1"/>
  <c r="E189" i="27" s="1"/>
  <c r="CC305" i="26" a="1"/>
  <c r="CC305" i="26" s="1"/>
  <c r="CH300" i="26" a="1"/>
  <c r="CH300" i="26" s="1"/>
  <c r="CH402" i="26" s="1"/>
  <c r="AK126" i="27" s="1"/>
  <c r="AX278" i="26" a="1"/>
  <c r="AX278" i="26" s="1"/>
  <c r="AX380" i="26" s="1"/>
  <c r="E104" i="27" s="1"/>
  <c r="BX367" i="26" a="1"/>
  <c r="BX367" i="26" s="1"/>
  <c r="BR292" i="26" a="1"/>
  <c r="BR292" i="26" s="1"/>
  <c r="BM295" i="26" a="1"/>
  <c r="BM295" i="26" s="1"/>
  <c r="BW319" i="26" a="1"/>
  <c r="BW319" i="26" s="1"/>
  <c r="BB358" i="26" a="1"/>
  <c r="BB358" i="26" s="1"/>
  <c r="BJ358" i="26" a="1"/>
  <c r="BJ358" i="26" s="1"/>
  <c r="BS366" i="26" a="1"/>
  <c r="BS366" i="26" s="1"/>
  <c r="BD314" i="26" a="1"/>
  <c r="BD314" i="26" s="1"/>
  <c r="BH281" i="26" a="1"/>
  <c r="BH281" i="26" s="1"/>
  <c r="BA326" i="26" a="1"/>
  <c r="BA326" i="26" s="1"/>
  <c r="BC326" i="26" a="1"/>
  <c r="BC326" i="26" s="1"/>
  <c r="BP333" i="26" a="1"/>
  <c r="BP333" i="26" s="1"/>
  <c r="CF360" i="26" a="1"/>
  <c r="CF360" i="26" s="1"/>
  <c r="AZ328" i="26" a="1"/>
  <c r="AZ328" i="26" s="1"/>
  <c r="AZ430" i="26" s="1"/>
  <c r="G154" i="27" s="1"/>
  <c r="BL370" i="26" a="1"/>
  <c r="BL370" i="26" s="1"/>
  <c r="BU305" i="26" a="1"/>
  <c r="BU305" i="26" s="1"/>
  <c r="BH359" i="26" a="1"/>
  <c r="BH359" i="26" s="1"/>
  <c r="BH311" i="26" a="1"/>
  <c r="BH311" i="26" s="1"/>
  <c r="CG373" i="26" a="1"/>
  <c r="CG373" i="26" s="1"/>
  <c r="CG475" i="26" s="1"/>
  <c r="AJ199" i="27" s="1"/>
  <c r="CB358" i="26" a="1"/>
  <c r="CB358" i="26" s="1"/>
  <c r="BC334" i="26" a="1"/>
  <c r="BC334" i="26" s="1"/>
  <c r="BT344" i="26" a="1"/>
  <c r="BT344" i="26" s="1"/>
  <c r="CE318" i="26" a="1"/>
  <c r="CE318" i="26" s="1"/>
  <c r="AX337" i="26" a="1"/>
  <c r="AX337" i="26" s="1"/>
  <c r="AX439" i="26" s="1"/>
  <c r="E163" i="27" s="1"/>
  <c r="BF288" i="26" a="1"/>
  <c r="BF288" i="26" s="1"/>
  <c r="BR330" i="26" a="1"/>
  <c r="BR330" i="26" s="1"/>
  <c r="CB355" i="26" a="1"/>
  <c r="CB355" i="26" s="1"/>
  <c r="BH296" i="26" a="1"/>
  <c r="BH296" i="26" s="1"/>
  <c r="CD356" i="26" a="1"/>
  <c r="CD356" i="26" s="1"/>
  <c r="BS284" i="26" a="1"/>
  <c r="BS284" i="26" s="1"/>
  <c r="BY311" i="26" a="1"/>
  <c r="BY311" i="26" s="1"/>
  <c r="CB330" i="26" a="1"/>
  <c r="CB330" i="26" s="1"/>
  <c r="CD373" i="26" a="1"/>
  <c r="CD373" i="26" s="1"/>
  <c r="BP308" i="26" a="1"/>
  <c r="BP308" i="26" s="1"/>
  <c r="CC290" i="26" a="1"/>
  <c r="CC290" i="26" s="1"/>
  <c r="CD301" i="26" a="1"/>
  <c r="CD301" i="26" s="1"/>
  <c r="CB288" i="26" a="1"/>
  <c r="CB288" i="26" s="1"/>
  <c r="BC316" i="26" a="1"/>
  <c r="BC316" i="26" s="1"/>
  <c r="CG303" i="26" a="1"/>
  <c r="CG303" i="26" s="1"/>
  <c r="CG405" i="26" s="1"/>
  <c r="AJ129" i="27" s="1"/>
  <c r="BO291" i="26" a="1"/>
  <c r="BO291" i="26" s="1"/>
  <c r="CC296" i="26" a="1"/>
  <c r="CC296" i="26" s="1"/>
  <c r="BU299" i="26" a="1"/>
  <c r="BU299" i="26" s="1"/>
  <c r="BJ325" i="26" a="1"/>
  <c r="BJ325" i="26" s="1"/>
  <c r="BH314" i="26" a="1"/>
  <c r="BH314" i="26" s="1"/>
  <c r="CE344" i="26" a="1"/>
  <c r="CE344" i="26" s="1"/>
  <c r="BS309" i="26" a="1"/>
  <c r="BS309" i="26" s="1"/>
  <c r="AX326" i="26" a="1"/>
  <c r="AX326" i="26" s="1"/>
  <c r="AX428" i="26" s="1"/>
  <c r="E152" i="27" s="1"/>
  <c r="BQ352" i="26" a="1"/>
  <c r="BQ352" i="26" s="1"/>
  <c r="BK349" i="26" a="1"/>
  <c r="BK349" i="26" s="1"/>
  <c r="BB293" i="26" a="1"/>
  <c r="BB293" i="26" s="1"/>
  <c r="BP281" i="26" a="1"/>
  <c r="BP281" i="26" s="1"/>
  <c r="BP383" i="26" s="1"/>
  <c r="W107" i="27" s="1"/>
  <c r="BE317" i="26" a="1"/>
  <c r="BE317" i="26" s="1"/>
  <c r="BZ331" i="26" a="1"/>
  <c r="BZ331" i="26" s="1"/>
  <c r="BK355" i="26" a="1"/>
  <c r="BK355" i="26" s="1"/>
  <c r="AZ281" i="26" a="1"/>
  <c r="AZ281" i="26" s="1"/>
  <c r="AZ383" i="26" s="1"/>
  <c r="G107" i="27" s="1"/>
  <c r="CB309" i="26" a="1"/>
  <c r="CB309" i="26" s="1"/>
  <c r="BW358" i="26" a="1"/>
  <c r="BW358" i="26" s="1"/>
  <c r="BM344" i="26" a="1"/>
  <c r="BM344" i="26" s="1"/>
  <c r="BP305" i="26" a="1"/>
  <c r="BP305" i="26" s="1"/>
  <c r="AX314" i="26" a="1"/>
  <c r="AX314" i="26" s="1"/>
  <c r="AX416" i="26" s="1"/>
  <c r="E140" i="27" s="1"/>
  <c r="BW304" i="26" a="1"/>
  <c r="BW304" i="26" s="1"/>
  <c r="AX323" i="26" a="1"/>
  <c r="AX323" i="26" s="1"/>
  <c r="AX425" i="26" s="1"/>
  <c r="E149" i="27" s="1"/>
  <c r="BC352" i="26" a="1"/>
  <c r="BC352" i="26" s="1"/>
  <c r="CA344" i="26" a="1"/>
  <c r="CA344" i="26" s="1"/>
  <c r="BZ311" i="26" a="1"/>
  <c r="BZ311" i="26" s="1"/>
  <c r="BT361" i="26" a="1"/>
  <c r="BT361" i="26" s="1"/>
  <c r="BV327" i="26" a="1"/>
  <c r="BV327" i="26" s="1"/>
  <c r="BH332" i="26" a="1"/>
  <c r="BH332" i="26" s="1"/>
  <c r="BD361" i="26" a="1"/>
  <c r="BD361" i="26" s="1"/>
  <c r="BQ368" i="26" a="1"/>
  <c r="BQ368" i="26" s="1"/>
  <c r="BK321" i="26" a="1"/>
  <c r="BK321" i="26" s="1"/>
  <c r="BO288" i="26" a="1"/>
  <c r="BO288" i="26" s="1"/>
  <c r="BP314" i="26" a="1"/>
  <c r="BP314" i="26" s="1"/>
  <c r="BL292" i="26" a="1"/>
  <c r="BL292" i="26" s="1"/>
  <c r="CB326" i="26" a="1"/>
  <c r="CB326" i="26" s="1"/>
  <c r="CH346" i="26" a="1"/>
  <c r="CH346" i="26" s="1"/>
  <c r="CH448" i="26" s="1"/>
  <c r="AK172" i="27" s="1"/>
  <c r="BS317" i="26" a="1"/>
  <c r="BS317" i="26" s="1"/>
  <c r="BP323" i="26" a="1"/>
  <c r="BP323" i="26" s="1"/>
  <c r="BL279" i="26" a="1"/>
  <c r="BL279" i="26" s="1"/>
  <c r="BT376" i="26" a="1"/>
  <c r="BT376" i="26" s="1"/>
  <c r="CF300" i="26" a="1"/>
  <c r="CF300" i="26" s="1"/>
  <c r="BN290" i="26" a="1"/>
  <c r="BN290" i="26" s="1"/>
  <c r="BM299" i="26" a="1"/>
  <c r="BM299" i="26" s="1"/>
  <c r="BK282" i="26" a="1"/>
  <c r="BK282" i="26" s="1"/>
  <c r="BN348" i="26" a="1"/>
  <c r="BN348" i="26" s="1"/>
  <c r="BM306" i="26" a="1"/>
  <c r="BM306" i="26" s="1"/>
  <c r="BA344" i="26" a="1"/>
  <c r="BA344" i="26" s="1"/>
  <c r="BL302" i="26" a="1"/>
  <c r="BL302" i="26" s="1"/>
  <c r="BK335" i="26" a="1"/>
  <c r="BK335" i="26" s="1"/>
  <c r="BE312" i="26" a="1"/>
  <c r="BE312" i="26" s="1"/>
  <c r="BV290" i="26" a="1"/>
  <c r="BV290" i="26" s="1"/>
  <c r="BN318" i="26" a="1"/>
  <c r="BN318" i="26" s="1"/>
  <c r="BL301" i="26" a="1"/>
  <c r="BL301" i="26" s="1"/>
  <c r="BT323" i="26" a="1"/>
  <c r="BT323" i="26" s="1"/>
  <c r="BC361" i="26" a="1"/>
  <c r="BC361" i="26" s="1"/>
  <c r="BE374" i="26" a="1"/>
  <c r="BE374" i="26" s="1"/>
  <c r="AY280" i="26" a="1"/>
  <c r="AY280" i="26" s="1"/>
  <c r="AY382" i="26" s="1"/>
  <c r="F106" i="27" s="1"/>
  <c r="BJ360" i="26" a="1"/>
  <c r="BJ360" i="26" s="1"/>
  <c r="CH316" i="26" a="1"/>
  <c r="CH316" i="26" s="1"/>
  <c r="CH418" i="26" s="1"/>
  <c r="AK142" i="27" s="1"/>
  <c r="CG321" i="26" a="1"/>
  <c r="CG321" i="26" s="1"/>
  <c r="CG423" i="26" s="1"/>
  <c r="AJ147" i="27" s="1"/>
  <c r="CG344" i="26" a="1"/>
  <c r="CG344" i="26" s="1"/>
  <c r="CG446" i="26" s="1"/>
  <c r="AJ170" i="27" s="1"/>
  <c r="BF297" i="26" a="1"/>
  <c r="BF297" i="26" s="1"/>
  <c r="BT375" i="26" a="1"/>
  <c r="BT375" i="26" s="1"/>
  <c r="BJ280" i="26" a="1"/>
  <c r="BJ280" i="26" s="1"/>
  <c r="BG318" i="26" a="1"/>
  <c r="BG318" i="26" s="1"/>
  <c r="BW346" i="26" a="1"/>
  <c r="BW346" i="26" s="1"/>
  <c r="BH337" i="26" a="1"/>
  <c r="BH337" i="26" s="1"/>
  <c r="BJ284" i="26" a="1"/>
  <c r="BJ284" i="26" s="1"/>
  <c r="BJ362" i="26" a="1"/>
  <c r="BJ362" i="26" s="1"/>
  <c r="BM322" i="26" a="1"/>
  <c r="BM322" i="26" s="1"/>
  <c r="BW301" i="26" a="1"/>
  <c r="BW301" i="26" s="1"/>
  <c r="BE306" i="26" a="1"/>
  <c r="BE306" i="26" s="1"/>
  <c r="BY364" i="26" a="1"/>
  <c r="BY364" i="26" s="1"/>
  <c r="BL357" i="26" a="1"/>
  <c r="BL357" i="26" s="1"/>
  <c r="CD295" i="26" a="1"/>
  <c r="CD295" i="26" s="1"/>
  <c r="BY294" i="26" a="1"/>
  <c r="BY294" i="26" s="1"/>
  <c r="BK317" i="26" a="1"/>
  <c r="BK317" i="26" s="1"/>
  <c r="AX290" i="26" a="1"/>
  <c r="AX290" i="26" s="1"/>
  <c r="AX392" i="26" s="1"/>
  <c r="E116" i="27" s="1"/>
  <c r="BE368" i="26" a="1"/>
  <c r="BE368" i="26" s="1"/>
  <c r="BQ343" i="26" a="1"/>
  <c r="BQ343" i="26" s="1"/>
  <c r="CA357" i="26" a="1"/>
  <c r="CA357" i="26" s="1"/>
  <c r="AX295" i="26" a="1"/>
  <c r="AX295" i="26" s="1"/>
  <c r="AX397" i="26" s="1"/>
  <c r="E121" i="27" s="1"/>
  <c r="BA280" i="26" a="1"/>
  <c r="BA280" i="26" s="1"/>
  <c r="BW300" i="26" a="1"/>
  <c r="BW300" i="26" s="1"/>
  <c r="BL336" i="26" a="1"/>
  <c r="BL336" i="26" s="1"/>
  <c r="BY350" i="26" a="1"/>
  <c r="BY350" i="26" s="1"/>
  <c r="BM289" i="26" a="1"/>
  <c r="BM289" i="26" s="1"/>
  <c r="BA376" i="26" a="1"/>
  <c r="BA376" i="26" s="1"/>
  <c r="AZ308" i="26" a="1"/>
  <c r="AZ308" i="26" s="1"/>
  <c r="AZ410" i="26" s="1"/>
  <c r="G134" i="27" s="1"/>
  <c r="BD315" i="26" a="1"/>
  <c r="BD315" i="26" s="1"/>
  <c r="CC334" i="26" a="1"/>
  <c r="CC334" i="26" s="1"/>
  <c r="BR321" i="26" a="1"/>
  <c r="BR321" i="26" s="1"/>
  <c r="BX308" i="26" a="1"/>
  <c r="BX308" i="26" s="1"/>
  <c r="BT333" i="26" a="1"/>
  <c r="BT333" i="26" s="1"/>
  <c r="BZ317" i="26" a="1"/>
  <c r="BZ317" i="26" s="1"/>
  <c r="BH346" i="26" a="1"/>
  <c r="BH346" i="26" s="1"/>
  <c r="BZ327" i="26" a="1"/>
  <c r="BZ327" i="26" s="1"/>
  <c r="BS345" i="26" a="1"/>
  <c r="BS345" i="26" s="1"/>
  <c r="BZ320" i="26" a="1"/>
  <c r="BZ320" i="26" s="1"/>
  <c r="AZ371" i="26" a="1"/>
  <c r="AZ371" i="26" s="1"/>
  <c r="AZ473" i="26" s="1"/>
  <c r="G197" i="27" s="1"/>
  <c r="BL315" i="26" a="1"/>
  <c r="BL315" i="26" s="1"/>
  <c r="BS283" i="26" a="1"/>
  <c r="BS283" i="26" s="1"/>
  <c r="BT304" i="26" a="1"/>
  <c r="BT304" i="26" s="1"/>
  <c r="BN308" i="26" a="1"/>
  <c r="BN308" i="26" s="1"/>
  <c r="BC308" i="26" a="1"/>
  <c r="BC308" i="26" s="1"/>
  <c r="BO284" i="26" a="1"/>
  <c r="BO284" i="26" s="1"/>
  <c r="BG324" i="26" a="1"/>
  <c r="BG324" i="26" s="1"/>
  <c r="BY326" i="26" a="1"/>
  <c r="BY326" i="26" s="1"/>
  <c r="CH323" i="26" a="1"/>
  <c r="CH323" i="26" s="1"/>
  <c r="CH425" i="26" s="1"/>
  <c r="AK149" i="27" s="1"/>
  <c r="BI301" i="26" a="1"/>
  <c r="BI301" i="26" s="1"/>
  <c r="CH288" i="26" a="1"/>
  <c r="CH288" i="26" s="1"/>
  <c r="CH390" i="26" s="1"/>
  <c r="AK114" i="27" s="1"/>
  <c r="BT281" i="26" a="1"/>
  <c r="BT281" i="26" s="1"/>
  <c r="BB303" i="26" a="1"/>
  <c r="BB303" i="26" s="1"/>
  <c r="CF329" i="26" a="1"/>
  <c r="CF329" i="26" s="1"/>
  <c r="BU367" i="26" a="1"/>
  <c r="BU367" i="26" s="1"/>
  <c r="BJ332" i="26" a="1"/>
  <c r="BJ332" i="26" s="1"/>
  <c r="BQ307" i="26" a="1"/>
  <c r="BQ307" i="26" s="1"/>
  <c r="BL339" i="26" a="1"/>
  <c r="BL339" i="26" s="1"/>
  <c r="BU368" i="26" a="1"/>
  <c r="BU368" i="26" s="1"/>
  <c r="BM290" i="26" a="1"/>
  <c r="BM290" i="26" s="1"/>
  <c r="BM392" i="26" s="1"/>
  <c r="T116" i="27" s="1"/>
  <c r="BZ334" i="26" a="1"/>
  <c r="BZ334" i="26" s="1"/>
  <c r="BV353" i="26" a="1"/>
  <c r="BV353" i="26" s="1"/>
  <c r="CA355" i="26" a="1"/>
  <c r="CA355" i="26" s="1"/>
  <c r="CA300" i="26" a="1"/>
  <c r="CA300" i="26" s="1"/>
  <c r="CD288" i="26" a="1"/>
  <c r="CD288" i="26" s="1"/>
  <c r="CC317" i="26" a="1"/>
  <c r="CC317" i="26" s="1"/>
  <c r="BV324" i="26" a="1"/>
  <c r="BV324" i="26" s="1"/>
  <c r="BN354" i="26" a="1"/>
  <c r="BN354" i="26" s="1"/>
  <c r="AZ353" i="26" a="1"/>
  <c r="AZ353" i="26" s="1"/>
  <c r="AZ455" i="26" s="1"/>
  <c r="G179" i="27" s="1"/>
  <c r="BH295" i="26" a="1"/>
  <c r="BH295" i="26" s="1"/>
  <c r="BU370" i="26" a="1"/>
  <c r="BU370" i="26" s="1"/>
  <c r="CD355" i="26" a="1"/>
  <c r="CD355" i="26" s="1"/>
  <c r="BX341" i="26" a="1"/>
  <c r="BX341" i="26" s="1"/>
  <c r="BJ326" i="26" a="1"/>
  <c r="BJ326" i="26" s="1"/>
  <c r="CB290" i="26" a="1"/>
  <c r="CB290" i="26" s="1"/>
  <c r="AX334" i="26" a="1"/>
  <c r="AX334" i="26" s="1"/>
  <c r="AX436" i="26" s="1"/>
  <c r="E160" i="27" s="1"/>
  <c r="AX346" i="26" a="1"/>
  <c r="AX346" i="26" s="1"/>
  <c r="AX448" i="26" s="1"/>
  <c r="E172" i="27" s="1"/>
  <c r="BC323" i="26" a="1"/>
  <c r="BC323" i="26" s="1"/>
  <c r="CB282" i="26" a="1"/>
  <c r="CB282" i="26" s="1"/>
  <c r="BQ283" i="26" a="1"/>
  <c r="BQ283" i="26" s="1"/>
  <c r="CB324" i="26" a="1"/>
  <c r="CB324" i="26" s="1"/>
  <c r="BV319" i="26" a="1"/>
  <c r="BV319" i="26" s="1"/>
  <c r="BP338" i="26" a="1"/>
  <c r="BP338" i="26" s="1"/>
  <c r="BL307" i="26" a="1"/>
  <c r="BL307" i="26" s="1"/>
  <c r="CC338" i="26" a="1"/>
  <c r="CC338" i="26" s="1"/>
  <c r="CE278" i="26" a="1"/>
  <c r="CE278" i="26" s="1"/>
  <c r="BB301" i="26" a="1"/>
  <c r="BB301" i="26" s="1"/>
  <c r="CA374" i="26" a="1"/>
  <c r="CA374" i="26" s="1"/>
  <c r="BS278" i="26" a="1"/>
  <c r="BS278" i="26" s="1"/>
  <c r="CE371" i="26" a="1"/>
  <c r="CE371" i="26" s="1"/>
  <c r="CG318" i="26" a="1"/>
  <c r="CG318" i="26" s="1"/>
  <c r="CG420" i="26" s="1"/>
  <c r="AJ144" i="27" s="1"/>
  <c r="BL374" i="26" a="1"/>
  <c r="BL374" i="26" s="1"/>
  <c r="BJ355" i="26" a="1"/>
  <c r="BJ355" i="26" s="1"/>
  <c r="BM279" i="26" a="1"/>
  <c r="BM279" i="26" s="1"/>
  <c r="CH354" i="26" a="1"/>
  <c r="CH354" i="26" s="1"/>
  <c r="CH456" i="26" s="1"/>
  <c r="AK180" i="27" s="1"/>
  <c r="BB308" i="26" a="1"/>
  <c r="BB308" i="26" s="1"/>
  <c r="BH306" i="26" a="1"/>
  <c r="BH306" i="26" s="1"/>
  <c r="BA328" i="26" a="1"/>
  <c r="BA328" i="26" s="1"/>
  <c r="CA348" i="26" a="1"/>
  <c r="CA348" i="26" s="1"/>
  <c r="BE332" i="26" a="1"/>
  <c r="BE332" i="26" s="1"/>
  <c r="BF353" i="26" a="1"/>
  <c r="BF353" i="26" s="1"/>
  <c r="CG367" i="26" a="1"/>
  <c r="CG367" i="26" s="1"/>
  <c r="CG469" i="26" s="1"/>
  <c r="AJ193" i="27" s="1"/>
  <c r="BA282" i="26" a="1"/>
  <c r="BA282" i="26" s="1"/>
  <c r="CF363" i="26" a="1"/>
  <c r="CF363" i="26" s="1"/>
  <c r="BS332" i="26" a="1"/>
  <c r="BS332" i="26" s="1"/>
  <c r="BA287" i="26" a="1"/>
  <c r="BA287" i="26" s="1"/>
  <c r="BR364" i="26" a="1"/>
  <c r="BR364" i="26" s="1"/>
  <c r="CE351" i="26" a="1"/>
  <c r="CE351" i="26" s="1"/>
  <c r="BS313" i="26" a="1"/>
  <c r="BS313" i="26" s="1"/>
  <c r="BK374" i="26" a="1"/>
  <c r="BK374" i="26" s="1"/>
  <c r="BX353" i="26" a="1"/>
  <c r="BX353" i="26" s="1"/>
  <c r="CD358" i="26" a="1"/>
  <c r="CD358" i="26" s="1"/>
  <c r="CE315" i="26" a="1"/>
  <c r="CE315" i="26" s="1"/>
  <c r="BM302" i="26" a="1"/>
  <c r="BM302" i="26" s="1"/>
  <c r="BU346" i="26" a="1"/>
  <c r="BU346" i="26" s="1"/>
  <c r="BX303" i="26" a="1"/>
  <c r="BX303" i="26" s="1"/>
  <c r="BP291" i="26" a="1"/>
  <c r="BP291" i="26" s="1"/>
  <c r="BE293" i="26" a="1"/>
  <c r="BE293" i="26" s="1"/>
  <c r="CE376" i="26" a="1"/>
  <c r="CE376" i="26" s="1"/>
  <c r="BT352" i="26" a="1"/>
  <c r="BT352" i="26" s="1"/>
  <c r="AZ339" i="26" a="1"/>
  <c r="AZ339" i="26" s="1"/>
  <c r="AZ441" i="26" s="1"/>
  <c r="G165" i="27" s="1"/>
  <c r="AZ278" i="26" a="1"/>
  <c r="AZ278" i="26" s="1"/>
  <c r="AZ380" i="26" s="1"/>
  <c r="G104" i="27" s="1"/>
  <c r="AZ290" i="26" a="1"/>
  <c r="AZ290" i="26" s="1"/>
  <c r="AZ392" i="26" s="1"/>
  <c r="G116" i="27" s="1"/>
  <c r="BK304" i="26" a="1"/>
  <c r="BK304" i="26" s="1"/>
  <c r="BT295" i="26" a="1"/>
  <c r="BT295" i="26" s="1"/>
  <c r="CH332" i="26" a="1"/>
  <c r="CH332" i="26" s="1"/>
  <c r="CH434" i="26" s="1"/>
  <c r="AK158" i="27" s="1"/>
  <c r="BT335" i="26" a="1"/>
  <c r="BT335" i="26" s="1"/>
  <c r="BS293" i="26" a="1"/>
  <c r="BS293" i="26" s="1"/>
  <c r="BJ312" i="26" a="1"/>
  <c r="BJ312" i="26" s="1"/>
  <c r="BL290" i="26" a="1"/>
  <c r="BL290" i="26" s="1"/>
  <c r="CB328" i="26" a="1"/>
  <c r="CB328" i="26" s="1"/>
  <c r="CG312" i="26" a="1"/>
  <c r="CG312" i="26" s="1"/>
  <c r="CG414" i="26" s="1"/>
  <c r="AJ138" i="27" s="1"/>
  <c r="BK368" i="26" a="1"/>
  <c r="BK368" i="26" s="1"/>
  <c r="CB301" i="26" a="1"/>
  <c r="CB301" i="26" s="1"/>
  <c r="AX320" i="26" a="1"/>
  <c r="AX320" i="26" s="1"/>
  <c r="AX422" i="26" s="1"/>
  <c r="E146" i="27" s="1"/>
  <c r="AX364" i="26" a="1"/>
  <c r="AX364" i="26" s="1"/>
  <c r="AX466" i="26" s="1"/>
  <c r="E190" i="27" s="1"/>
  <c r="BB315" i="26" a="1"/>
  <c r="BB315" i="26" s="1"/>
  <c r="BU372" i="26" a="1"/>
  <c r="BU372" i="26" s="1"/>
  <c r="BP340" i="26" a="1"/>
  <c r="BP340" i="26" s="1"/>
  <c r="BW296" i="26" a="1"/>
  <c r="BW296" i="26" s="1"/>
  <c r="BX351" i="26" a="1"/>
  <c r="BX351" i="26" s="1"/>
  <c r="CE282" i="26" a="1"/>
  <c r="CE282" i="26" s="1"/>
  <c r="CC318" i="26" a="1"/>
  <c r="CC318" i="26" s="1"/>
  <c r="BN327" i="26" a="1"/>
  <c r="BN327" i="26" s="1"/>
  <c r="BD303" i="26" a="1"/>
  <c r="BD303" i="26" s="1"/>
  <c r="BY325" i="26" a="1"/>
  <c r="BY325" i="26" s="1"/>
  <c r="CI339" i="26" a="1"/>
  <c r="CI339" i="26" s="1"/>
  <c r="CI441" i="26" s="1"/>
  <c r="AL165" i="27" s="1"/>
  <c r="BC279" i="26" a="1"/>
  <c r="BC279" i="26" s="1"/>
  <c r="BK353" i="26" a="1"/>
  <c r="BK353" i="26" s="1"/>
  <c r="CC327" i="26" a="1"/>
  <c r="CC327" i="26" s="1"/>
  <c r="CI348" i="26" a="1"/>
  <c r="CI348" i="26" s="1"/>
  <c r="CI450" i="26" s="1"/>
  <c r="AL174" i="27" s="1"/>
  <c r="BI347" i="26" a="1"/>
  <c r="BI347" i="26" s="1"/>
  <c r="BI449" i="26" s="1"/>
  <c r="P173" i="27" s="1"/>
  <c r="BH373" i="26" a="1"/>
  <c r="BH373" i="26" s="1"/>
  <c r="BH324" i="26" a="1"/>
  <c r="BH324" i="26" s="1"/>
  <c r="BB312" i="26" a="1"/>
  <c r="BB312" i="26" s="1"/>
  <c r="BG287" i="26" a="1"/>
  <c r="BG287" i="26" s="1"/>
  <c r="BN374" i="26" a="1"/>
  <c r="BN374" i="26" s="1"/>
  <c r="BG301" i="26" a="1"/>
  <c r="BG301" i="26" s="1"/>
  <c r="BE338" i="26" a="1"/>
  <c r="BE338" i="26" s="1"/>
  <c r="BS281" i="26" a="1"/>
  <c r="BS281" i="26" s="1"/>
  <c r="BZ348" i="26" a="1"/>
  <c r="BZ348" i="26" s="1"/>
  <c r="BW284" i="26" a="1"/>
  <c r="BW284" i="26" s="1"/>
  <c r="BW350" i="26" a="1"/>
  <c r="BW350" i="26" s="1"/>
  <c r="BT334" i="26" a="1"/>
  <c r="BT334" i="26" s="1"/>
  <c r="BZ297" i="26" a="1"/>
  <c r="BZ297" i="26" s="1"/>
  <c r="AX373" i="26" a="1"/>
  <c r="AX373" i="26" s="1"/>
  <c r="AX475" i="26" s="1"/>
  <c r="E199" i="27" s="1"/>
  <c r="BO305" i="26" a="1"/>
  <c r="BO305" i="26" s="1"/>
  <c r="BJ316" i="26" a="1"/>
  <c r="BJ316" i="26" s="1"/>
  <c r="BH283" i="26" a="1"/>
  <c r="BH283" i="26" s="1"/>
  <c r="BM297" i="26" a="1"/>
  <c r="BM297" i="26" s="1"/>
  <c r="BD311" i="26" a="1"/>
  <c r="BD311" i="26" s="1"/>
  <c r="CI351" i="26" a="1"/>
  <c r="CI351" i="26" s="1"/>
  <c r="CI453" i="26" s="1"/>
  <c r="AL177" i="27" s="1"/>
  <c r="CB367" i="26" a="1"/>
  <c r="CB367" i="26" s="1"/>
  <c r="BY315" i="26" a="1"/>
  <c r="BY315" i="26" s="1"/>
  <c r="BY417" i="26" s="1"/>
  <c r="AF141" i="27" s="1"/>
  <c r="AY317" i="26" a="1"/>
  <c r="AY317" i="26" s="1"/>
  <c r="AY419" i="26" s="1"/>
  <c r="F143" i="27" s="1"/>
  <c r="BJ337" i="26" a="1"/>
  <c r="BJ337" i="26" s="1"/>
  <c r="CB357" i="26" a="1"/>
  <c r="CB357" i="26" s="1"/>
  <c r="AX310" i="26" a="1"/>
  <c r="AX310" i="26" s="1"/>
  <c r="AX412" i="26" s="1"/>
  <c r="E136" i="27" s="1"/>
  <c r="AX360" i="26" a="1"/>
  <c r="AX360" i="26" s="1"/>
  <c r="AX462" i="26" s="1"/>
  <c r="E186" i="27" s="1"/>
  <c r="BG356" i="26" a="1"/>
  <c r="BG356" i="26" s="1"/>
  <c r="AY301" i="26" a="1"/>
  <c r="AY301" i="26" s="1"/>
  <c r="AY403" i="26" s="1"/>
  <c r="F127" i="27" s="1"/>
  <c r="BR374" i="26" a="1"/>
  <c r="BR374" i="26" s="1"/>
  <c r="BZ292" i="26" a="1"/>
  <c r="BZ292" i="26" s="1"/>
  <c r="CC359" i="26" a="1"/>
  <c r="CC359" i="26" s="1"/>
  <c r="BX310" i="26" a="1"/>
  <c r="BX310" i="26" s="1"/>
  <c r="BW335" i="26" a="1"/>
  <c r="BW335" i="26" s="1"/>
  <c r="CI325" i="26" a="1"/>
  <c r="CI325" i="26" s="1"/>
  <c r="CI427" i="26" s="1"/>
  <c r="AL151" i="27" s="1"/>
  <c r="BE331" i="26" a="1"/>
  <c r="BE331" i="26" s="1"/>
  <c r="AZ314" i="26" a="1"/>
  <c r="AZ314" i="26" s="1"/>
  <c r="AZ416" i="26" s="1"/>
  <c r="G140" i="27" s="1"/>
  <c r="CG357" i="26" a="1"/>
  <c r="CG357" i="26" s="1"/>
  <c r="CG459" i="26" s="1"/>
  <c r="AJ183" i="27" s="1"/>
  <c r="BD294" i="26" a="1"/>
  <c r="BD294" i="26" s="1"/>
  <c r="BH297" i="26" a="1"/>
  <c r="BH297" i="26" s="1"/>
  <c r="CE332" i="26" a="1"/>
  <c r="CE332" i="26" s="1"/>
  <c r="BR314" i="26" a="1"/>
  <c r="BR314" i="26" s="1"/>
  <c r="CC340" i="26" a="1"/>
  <c r="CC340" i="26" s="1"/>
  <c r="CH285" i="26" a="1"/>
  <c r="CH285" i="26" s="1"/>
  <c r="CH387" i="26" s="1"/>
  <c r="AK111" i="27" s="1"/>
  <c r="BJ357" i="26" a="1"/>
  <c r="BJ357" i="26" s="1"/>
  <c r="BI300" i="26" a="1"/>
  <c r="BI300" i="26" s="1"/>
  <c r="CC322" i="26" a="1"/>
  <c r="CC322" i="26" s="1"/>
  <c r="BJ279" i="26" a="1"/>
  <c r="BJ279" i="26" s="1"/>
  <c r="BN301" i="26" a="1"/>
  <c r="BN301" i="26" s="1"/>
  <c r="CC339" i="26" a="1"/>
  <c r="CC339" i="26" s="1"/>
  <c r="CE293" i="26" a="1"/>
  <c r="CE293" i="26" s="1"/>
  <c r="BH368" i="26" a="1"/>
  <c r="BH368" i="26" s="1"/>
  <c r="BB327" i="26" a="1"/>
  <c r="BB327" i="26" s="1"/>
  <c r="BT342" i="26" a="1"/>
  <c r="BT342" i="26" s="1"/>
  <c r="BW330" i="26" a="1"/>
  <c r="BW330" i="26" s="1"/>
  <c r="BE311" i="26" a="1"/>
  <c r="BE311" i="26" s="1"/>
  <c r="BJ372" i="26" a="1"/>
  <c r="BJ372" i="26" s="1"/>
  <c r="BH361" i="26" a="1"/>
  <c r="BH361" i="26" s="1"/>
  <c r="CD317" i="26" a="1"/>
  <c r="CD317" i="26" s="1"/>
  <c r="BT374" i="26" a="1"/>
  <c r="BT374" i="26" s="1"/>
  <c r="BX284" i="26" a="1"/>
  <c r="BX284" i="26" s="1"/>
  <c r="BD332" i="26" a="1"/>
  <c r="BD332" i="26" s="1"/>
  <c r="BY328" i="26" a="1"/>
  <c r="BY328" i="26" s="1"/>
  <c r="BF374" i="26" a="1"/>
  <c r="BF374" i="26" s="1"/>
  <c r="CC358" i="26" a="1"/>
  <c r="CC358" i="26" s="1"/>
  <c r="BI282" i="26" a="1"/>
  <c r="BI282" i="26" s="1"/>
  <c r="BD370" i="26" a="1"/>
  <c r="BD370" i="26" s="1"/>
  <c r="BW329" i="26" a="1"/>
  <c r="BW329" i="26" s="1"/>
  <c r="BT309" i="26" a="1"/>
  <c r="BT309" i="26" s="1"/>
  <c r="BO351" i="26" a="1"/>
  <c r="BO351" i="26" s="1"/>
  <c r="BJ304" i="26" a="1"/>
  <c r="BJ304" i="26" s="1"/>
  <c r="CD331" i="26" a="1"/>
  <c r="CD331" i="26" s="1"/>
  <c r="BT357" i="26" a="1"/>
  <c r="BT357" i="26" s="1"/>
  <c r="BR372" i="26" a="1"/>
  <c r="BR372" i="26" s="1"/>
  <c r="BC376" i="26" a="1"/>
  <c r="BC376" i="26" s="1"/>
  <c r="CC337" i="26" a="1"/>
  <c r="CC337" i="26" s="1"/>
  <c r="BG297" i="26" a="1"/>
  <c r="BG297" i="26" s="1"/>
  <c r="CI358" i="26" a="1"/>
  <c r="CI358" i="26" s="1"/>
  <c r="CI460" i="26" s="1"/>
  <c r="AL184" i="27" s="1"/>
  <c r="BH286" i="26" a="1"/>
  <c r="BH286" i="26" s="1"/>
  <c r="BF338" i="26" a="1"/>
  <c r="BF338" i="26" s="1"/>
  <c r="CI320" i="26" a="1"/>
  <c r="CI320" i="26" s="1"/>
  <c r="CI422" i="26" s="1"/>
  <c r="AL146" i="27" s="1"/>
  <c r="AY289" i="26" a="1"/>
  <c r="AY289" i="26" s="1"/>
  <c r="AY391" i="26" s="1"/>
  <c r="F115" i="27" s="1"/>
  <c r="BD305" i="26" a="1"/>
  <c r="BD305" i="26" s="1"/>
  <c r="BW286" i="26" a="1"/>
  <c r="BW286" i="26" s="1"/>
  <c r="BA354" i="26" a="1"/>
  <c r="BA354" i="26" s="1"/>
  <c r="BV311" i="26" a="1"/>
  <c r="BV311" i="26" s="1"/>
  <c r="CC350" i="26" a="1"/>
  <c r="CC350" i="26" s="1"/>
  <c r="BD360" i="26" a="1"/>
  <c r="BD360" i="26" s="1"/>
  <c r="CI318" i="26" a="1"/>
  <c r="CI318" i="26" s="1"/>
  <c r="CI420" i="26" s="1"/>
  <c r="AL144" i="27" s="1"/>
  <c r="BO370" i="26" a="1"/>
  <c r="BO370" i="26" s="1"/>
  <c r="BW283" i="26" a="1"/>
  <c r="BW283" i="26" s="1"/>
  <c r="CE308" i="26" a="1"/>
  <c r="CE308" i="26" s="1"/>
  <c r="AZ291" i="26" a="1"/>
  <c r="AZ291" i="26" s="1"/>
  <c r="AZ393" i="26" s="1"/>
  <c r="G117" i="27" s="1"/>
  <c r="BQ298" i="26" a="1"/>
  <c r="BQ298" i="26" s="1"/>
  <c r="CE324" i="26" a="1"/>
  <c r="CE324" i="26" s="1"/>
  <c r="BN376" i="26" a="1"/>
  <c r="BN376" i="26" s="1"/>
  <c r="CC374" i="26" a="1"/>
  <c r="CC374" i="26" s="1"/>
  <c r="CH352" i="26" a="1"/>
  <c r="CH352" i="26" s="1"/>
  <c r="CH454" i="26" s="1"/>
  <c r="AK178" i="27" s="1"/>
  <c r="BI306" i="26" a="1"/>
  <c r="BI306" i="26" s="1"/>
  <c r="BV342" i="26" a="1"/>
  <c r="BV342" i="26" s="1"/>
  <c r="BU317" i="26" a="1"/>
  <c r="BU317" i="26" s="1"/>
  <c r="CD297" i="26" a="1"/>
  <c r="CD297" i="26" s="1"/>
  <c r="CG292" i="26" a="1"/>
  <c r="CG292" i="26" s="1"/>
  <c r="CG394" i="26" s="1"/>
  <c r="AJ118" i="27" s="1"/>
  <c r="BS329" i="26" a="1"/>
  <c r="BS329" i="26" s="1"/>
  <c r="BO310" i="26" a="1"/>
  <c r="BO310" i="26" s="1"/>
  <c r="BW297" i="26" a="1"/>
  <c r="BW297" i="26" s="1"/>
  <c r="BK278" i="26" a="1"/>
  <c r="BK278" i="26" s="1"/>
  <c r="CF322" i="26" a="1"/>
  <c r="CF322" i="26" s="1"/>
  <c r="CI350" i="26" a="1"/>
  <c r="CI350" i="26" s="1"/>
  <c r="CI452" i="26" s="1"/>
  <c r="AL176" i="27" s="1"/>
  <c r="BM340" i="26" a="1"/>
  <c r="BM340" i="26" s="1"/>
  <c r="CH317" i="26" a="1"/>
  <c r="CH317" i="26" s="1"/>
  <c r="CH419" i="26" s="1"/>
  <c r="AK143" i="27" s="1"/>
  <c r="BZ289" i="26" a="1"/>
  <c r="BZ289" i="26" s="1"/>
  <c r="BX342" i="26" a="1"/>
  <c r="BX342" i="26" s="1"/>
  <c r="BK350" i="26" a="1"/>
  <c r="BK350" i="26" s="1"/>
  <c r="BP332" i="26" a="1"/>
  <c r="BP332" i="26" s="1"/>
  <c r="BI343" i="26" a="1"/>
  <c r="BI343" i="26" s="1"/>
  <c r="CC361" i="26" a="1"/>
  <c r="CC361" i="26" s="1"/>
  <c r="BP347" i="26" a="1"/>
  <c r="BP347" i="26" s="1"/>
  <c r="BW287" i="26" a="1"/>
  <c r="BW287" i="26" s="1"/>
  <c r="CA312" i="26" a="1"/>
  <c r="CA312" i="26" s="1"/>
  <c r="CA298" i="26" a="1"/>
  <c r="CA298" i="26" s="1"/>
  <c r="CG339" i="26" a="1"/>
  <c r="CG339" i="26" s="1"/>
  <c r="CG441" i="26" s="1"/>
  <c r="AJ165" i="27" s="1"/>
  <c r="BN285" i="26" a="1"/>
  <c r="BN285" i="26" s="1"/>
  <c r="BJ313" i="26" a="1"/>
  <c r="BJ313" i="26" s="1"/>
  <c r="CI280" i="26" a="1"/>
  <c r="CI280" i="26" s="1"/>
  <c r="CI382" i="26" s="1"/>
  <c r="AL106" i="27" s="1"/>
  <c r="BF376" i="26" a="1"/>
  <c r="BF376" i="26" s="1"/>
  <c r="CD292" i="26" a="1"/>
  <c r="CD292" i="26" s="1"/>
  <c r="BY317" i="26" a="1"/>
  <c r="BY317" i="26" s="1"/>
  <c r="BB299" i="26" a="1"/>
  <c r="BB299" i="26" s="1"/>
  <c r="AZ361" i="26" a="1"/>
  <c r="AZ361" i="26" s="1"/>
  <c r="AZ463" i="26" s="1"/>
  <c r="G187" i="27" s="1"/>
  <c r="CH339" i="26" a="1"/>
  <c r="CH339" i="26" s="1"/>
  <c r="CH441" i="26" s="1"/>
  <c r="AK165" i="27" s="1"/>
  <c r="BE291" i="26" a="1"/>
  <c r="BE291" i="26" s="1"/>
  <c r="BV374" i="26" a="1"/>
  <c r="BV374" i="26" s="1"/>
  <c r="BO344" i="26" a="1"/>
  <c r="BO344" i="26" s="1"/>
  <c r="BC304" i="26" a="1"/>
  <c r="BC304" i="26" s="1"/>
  <c r="CC286" i="26" a="1"/>
  <c r="CC286" i="26" s="1"/>
  <c r="CD360" i="26" a="1"/>
  <c r="CD360" i="26" s="1"/>
  <c r="BQ333" i="26" a="1"/>
  <c r="BQ333" i="26" s="1"/>
  <c r="AY344" i="26" a="1"/>
  <c r="AY344" i="26" s="1"/>
  <c r="AY446" i="26" s="1"/>
  <c r="F170" i="27" s="1"/>
  <c r="BB346" i="26" a="1"/>
  <c r="BB346" i="26" s="1"/>
  <c r="BC354" i="26" a="1"/>
  <c r="BC354" i="26" s="1"/>
  <c r="BX280" i="26" a="1"/>
  <c r="BX280" i="26" s="1"/>
  <c r="BW354" i="26" a="1"/>
  <c r="BW354" i="26" s="1"/>
  <c r="CE356" i="26" a="1"/>
  <c r="CE356" i="26" s="1"/>
  <c r="CF303" i="26" a="1"/>
  <c r="CF303" i="26" s="1"/>
  <c r="BK336" i="26" a="1"/>
  <c r="BK336" i="26" s="1"/>
  <c r="BY372" i="26" a="1"/>
  <c r="BY372" i="26" s="1"/>
  <c r="BZ351" i="26" a="1"/>
  <c r="BZ351" i="26" s="1"/>
  <c r="CC347" i="26" a="1"/>
  <c r="CC347" i="26" s="1"/>
  <c r="BH319" i="26" a="1"/>
  <c r="BH319" i="26" s="1"/>
  <c r="CE298" i="26" a="1"/>
  <c r="CE298" i="26" s="1"/>
  <c r="BS316" i="26" a="1"/>
  <c r="BS316" i="26" s="1"/>
  <c r="BX287" i="26" a="1"/>
  <c r="BX287" i="26" s="1"/>
  <c r="AX366" i="26" a="1"/>
  <c r="AX366" i="26" s="1"/>
  <c r="AX468" i="26" s="1"/>
  <c r="E192" i="27" s="1"/>
  <c r="BX327" i="26" a="1"/>
  <c r="BX327" i="26" s="1"/>
  <c r="BH353" i="26" a="1"/>
  <c r="BH353" i="26" s="1"/>
  <c r="BN316" i="26" a="1"/>
  <c r="BN316" i="26" s="1"/>
  <c r="BL356" i="26" a="1"/>
  <c r="BL356" i="26" s="1"/>
  <c r="AY335" i="26" a="1"/>
  <c r="AY335" i="26" s="1"/>
  <c r="AY437" i="26" s="1"/>
  <c r="F161" i="27" s="1"/>
  <c r="CH286" i="26" a="1"/>
  <c r="CH286" i="26" s="1"/>
  <c r="CH388" i="26" s="1"/>
  <c r="AK112" i="27" s="1"/>
  <c r="BE335" i="26" a="1"/>
  <c r="BE335" i="26" s="1"/>
  <c r="CC308" i="26" a="1"/>
  <c r="CC308" i="26" s="1"/>
  <c r="BC310" i="26" a="1"/>
  <c r="BC310" i="26" s="1"/>
  <c r="BY351" i="26" a="1"/>
  <c r="BY351" i="26" s="1"/>
  <c r="CE374" i="26" a="1"/>
  <c r="CE374" i="26" s="1"/>
  <c r="BB283" i="26" a="1"/>
  <c r="BB283" i="26" s="1"/>
  <c r="BT372" i="26" a="1"/>
  <c r="BT372" i="26" s="1"/>
  <c r="BV336" i="26" a="1"/>
  <c r="BV336" i="26" s="1"/>
  <c r="BT318" i="26" a="1"/>
  <c r="BT318" i="26" s="1"/>
  <c r="CH364" i="26" a="1"/>
  <c r="CH364" i="26" s="1"/>
  <c r="CH466" i="26" s="1"/>
  <c r="AK190" i="27" s="1"/>
  <c r="CG348" i="26" a="1"/>
  <c r="CG348" i="26" s="1"/>
  <c r="CG450" i="26" s="1"/>
  <c r="AJ174" i="27" s="1"/>
  <c r="BR299" i="26" a="1"/>
  <c r="BR299" i="26" s="1"/>
  <c r="BE370" i="26" a="1"/>
  <c r="BE370" i="26" s="1"/>
  <c r="BE321" i="26" a="1"/>
  <c r="BE321" i="26" s="1"/>
  <c r="BD282" i="26" a="1"/>
  <c r="BD282" i="26" s="1"/>
  <c r="BK289" i="26" a="1"/>
  <c r="BK289" i="26" s="1"/>
  <c r="CC332" i="26" a="1"/>
  <c r="CC332" i="26" s="1"/>
  <c r="BB353" i="26" a="1"/>
  <c r="BB353" i="26" s="1"/>
  <c r="BE305" i="26" a="1"/>
  <c r="BE305" i="26" s="1"/>
  <c r="BD367" i="26" a="1"/>
  <c r="BD367" i="26" s="1"/>
  <c r="BS344" i="26" a="1"/>
  <c r="BS344" i="26" s="1"/>
  <c r="BI292" i="26" a="1"/>
  <c r="BI292" i="26" s="1"/>
  <c r="BE323" i="26" a="1"/>
  <c r="BE323" i="26" s="1"/>
  <c r="CF327" i="26" a="1"/>
  <c r="CF327" i="26" s="1"/>
  <c r="BV340" i="26" a="1"/>
  <c r="BV340" i="26" s="1"/>
  <c r="AY337" i="26" a="1"/>
  <c r="AY337" i="26" s="1"/>
  <c r="AY439" i="26" s="1"/>
  <c r="F163" i="27" s="1"/>
  <c r="BX340" i="26" a="1"/>
  <c r="BX340" i="26" s="1"/>
  <c r="BJ285" i="26" a="1"/>
  <c r="BJ285" i="26" s="1"/>
  <c r="BE372" i="26" a="1"/>
  <c r="BE372" i="26" s="1"/>
  <c r="CI369" i="26" a="1"/>
  <c r="CI369" i="26" s="1"/>
  <c r="CI471" i="26" s="1"/>
  <c r="AL195" i="27" s="1"/>
  <c r="BQ371" i="26" a="1"/>
  <c r="BQ371" i="26" s="1"/>
  <c r="BX339" i="26" a="1"/>
  <c r="BX339" i="26" s="1"/>
  <c r="AX347" i="26" a="1"/>
  <c r="AX347" i="26" s="1"/>
  <c r="AX449" i="26" s="1"/>
  <c r="E173" i="27" s="1"/>
  <c r="BR366" i="26" a="1"/>
  <c r="BR366" i="26" s="1"/>
  <c r="AX335" i="26" a="1"/>
  <c r="AX335" i="26" s="1"/>
  <c r="AX437" i="26" s="1"/>
  <c r="E161" i="27" s="1"/>
  <c r="BJ336" i="26" a="1"/>
  <c r="BJ336" i="26" s="1"/>
  <c r="AX369" i="26" a="1"/>
  <c r="AX369" i="26" s="1"/>
  <c r="AX471" i="26" s="1"/>
  <c r="E195" i="27" s="1"/>
  <c r="BD334" i="26" a="1"/>
  <c r="BD334" i="26" s="1"/>
  <c r="BK293" i="26" a="1"/>
  <c r="BK293" i="26" s="1"/>
  <c r="BD342" i="26" a="1"/>
  <c r="BD342" i="26" s="1"/>
  <c r="CI324" i="26" a="1"/>
  <c r="CI324" i="26" s="1"/>
  <c r="CI426" i="26" s="1"/>
  <c r="AL150" i="27" s="1"/>
  <c r="CB319" i="26" a="1"/>
  <c r="CB319" i="26" s="1"/>
  <c r="BM331" i="26" a="1"/>
  <c r="BM331" i="26" s="1"/>
  <c r="CB341" i="26" a="1"/>
  <c r="CB341" i="26" s="1"/>
  <c r="BG368" i="26" a="1"/>
  <c r="BG368" i="26" s="1"/>
  <c r="CD326" i="26" a="1"/>
  <c r="CD326" i="26" s="1"/>
  <c r="CH282" i="26" a="1"/>
  <c r="CH282" i="26" s="1"/>
  <c r="CH384" i="26" s="1"/>
  <c r="AK108" i="27" s="1"/>
  <c r="BU371" i="26" a="1"/>
  <c r="BU371" i="26" s="1"/>
  <c r="BM365" i="26" a="1"/>
  <c r="BM365" i="26" s="1"/>
  <c r="BK288" i="26" a="1"/>
  <c r="BK288" i="26" s="1"/>
  <c r="AY300" i="26" a="1"/>
  <c r="AY300" i="26" s="1"/>
  <c r="AY402" i="26" s="1"/>
  <c r="F126" i="27" s="1"/>
  <c r="BT347" i="26" a="1"/>
  <c r="BT347" i="26" s="1"/>
  <c r="CB340" i="26" a="1"/>
  <c r="CB340" i="26" s="1"/>
  <c r="BC336" i="26" a="1"/>
  <c r="BC336" i="26" s="1"/>
  <c r="BZ368" i="26" a="1"/>
  <c r="BZ368" i="26" s="1"/>
  <c r="BL286" i="26" a="1"/>
  <c r="BL286" i="26" s="1"/>
  <c r="BA327" i="26" a="1"/>
  <c r="BA327" i="26" s="1"/>
  <c r="CE345" i="26" a="1"/>
  <c r="CE345" i="26" s="1"/>
  <c r="BK285" i="26" a="1"/>
  <c r="BK285" i="26" s="1"/>
  <c r="AX342" i="26" a="1"/>
  <c r="AX342" i="26" s="1"/>
  <c r="AX444" i="26" s="1"/>
  <c r="E168" i="27" s="1"/>
  <c r="BU291" i="26" a="1"/>
  <c r="BU291" i="26" s="1"/>
  <c r="BG316" i="26" a="1"/>
  <c r="BG316" i="26" s="1"/>
  <c r="BC357" i="26" a="1"/>
  <c r="BC357" i="26" s="1"/>
  <c r="BX322" i="26" a="1"/>
  <c r="BX322" i="26" s="1"/>
  <c r="CE316" i="26" a="1"/>
  <c r="CE316" i="26" s="1"/>
  <c r="BE355" i="26" a="1"/>
  <c r="BE355" i="26" s="1"/>
  <c r="BE327" i="26" a="1"/>
  <c r="BE327" i="26" s="1"/>
  <c r="CA325" i="26" a="1"/>
  <c r="CA325" i="26" s="1"/>
  <c r="BG371" i="26" a="1"/>
  <c r="BG371" i="26" s="1"/>
  <c r="BG473" i="26" s="1"/>
  <c r="N197" i="27" s="1"/>
  <c r="BE280" i="26" a="1"/>
  <c r="BE280" i="26" s="1"/>
  <c r="BB360" i="26" a="1"/>
  <c r="BB360" i="26" s="1"/>
  <c r="AZ372" i="26" a="1"/>
  <c r="AZ372" i="26" s="1"/>
  <c r="AZ474" i="26" s="1"/>
  <c r="G198" i="27" s="1"/>
  <c r="BR325" i="26" a="1"/>
  <c r="BR325" i="26" s="1"/>
  <c r="CH376" i="26" a="1"/>
  <c r="CH376" i="26" s="1"/>
  <c r="CH478" i="26" s="1"/>
  <c r="AK202" i="27" s="1"/>
  <c r="BZ318" i="26" a="1"/>
  <c r="BZ318" i="26" s="1"/>
  <c r="BU375" i="26" a="1"/>
  <c r="BU375" i="26" s="1"/>
  <c r="CD341" i="26" a="1"/>
  <c r="CD341" i="26" s="1"/>
  <c r="BQ279" i="26" a="1"/>
  <c r="BQ279" i="26" s="1"/>
  <c r="CE365" i="26" a="1"/>
  <c r="CE365" i="26" s="1"/>
  <c r="BI311" i="26" a="1"/>
  <c r="BI311" i="26" s="1"/>
  <c r="BF286" i="26" a="1"/>
  <c r="BF286" i="26" s="1"/>
  <c r="BM347" i="26" a="1"/>
  <c r="BM347" i="26" s="1"/>
  <c r="CG328" i="26" a="1"/>
  <c r="CG328" i="26" s="1"/>
  <c r="CG430" i="26" s="1"/>
  <c r="AJ154" i="27" s="1"/>
  <c r="BG358" i="26" a="1"/>
  <c r="BG358" i="26" s="1"/>
  <c r="BZ356" i="26" a="1"/>
  <c r="BZ356" i="26" s="1"/>
  <c r="BI326" i="26" a="1"/>
  <c r="BI326" i="26" s="1"/>
  <c r="BU332" i="26" a="1"/>
  <c r="BU332" i="26" s="1"/>
  <c r="BJ356" i="26" a="1"/>
  <c r="BJ356" i="26" s="1"/>
  <c r="CB369" i="26" a="1"/>
  <c r="CB369" i="26" s="1"/>
  <c r="AZ364" i="26" a="1"/>
  <c r="AZ364" i="26" s="1"/>
  <c r="AZ466" i="26" s="1"/>
  <c r="G190" i="27" s="1"/>
  <c r="BS290" i="26" a="1"/>
  <c r="BS290" i="26" s="1"/>
  <c r="BC278" i="26" a="1"/>
  <c r="BC278" i="26" s="1"/>
  <c r="BQ293" i="26" a="1"/>
  <c r="BQ293" i="26" s="1"/>
  <c r="BC293" i="26" a="1"/>
  <c r="BC293" i="26" s="1"/>
  <c r="BD281" i="26" a="1"/>
  <c r="BD281" i="26" s="1"/>
  <c r="BU327" i="26" a="1"/>
  <c r="BU327" i="26" s="1"/>
  <c r="BL351" i="26" a="1"/>
  <c r="BL351" i="26" s="1"/>
  <c r="BS324" i="26" a="1"/>
  <c r="BS324" i="26" s="1"/>
  <c r="BA374" i="26" a="1"/>
  <c r="BA374" i="26" s="1"/>
  <c r="BL282" i="26" a="1"/>
  <c r="BL282" i="26" s="1"/>
  <c r="BM369" i="26" a="1"/>
  <c r="BM369" i="26" s="1"/>
  <c r="BX304" i="26" a="1"/>
  <c r="BX304" i="26" s="1"/>
  <c r="CG341" i="26" a="1"/>
  <c r="CG341" i="26" s="1"/>
  <c r="CG443" i="26" s="1"/>
  <c r="AJ167" i="27" s="1"/>
  <c r="CE372" i="26" a="1"/>
  <c r="CE372" i="26" s="1"/>
  <c r="BZ347" i="26" a="1"/>
  <c r="BZ347" i="26" s="1"/>
  <c r="BP312" i="26" a="1"/>
  <c r="BP312" i="26" s="1"/>
  <c r="CI337" i="26" a="1"/>
  <c r="CI337" i="26" s="1"/>
  <c r="CI439" i="26" s="1"/>
  <c r="AL163" i="27" s="1"/>
  <c r="BW368" i="26" a="1"/>
  <c r="BW368" i="26" s="1"/>
  <c r="BV346" i="26" a="1"/>
  <c r="BV346" i="26" s="1"/>
  <c r="CD328" i="26" a="1"/>
  <c r="CD328" i="26" s="1"/>
  <c r="BL363" i="26" a="1"/>
  <c r="BL363" i="26" s="1"/>
  <c r="CC330" i="26" a="1"/>
  <c r="CC330" i="26" s="1"/>
  <c r="CE320" i="26" a="1"/>
  <c r="CE320" i="26" s="1"/>
  <c r="BS280" i="26" a="1"/>
  <c r="BS280" i="26" s="1"/>
  <c r="BA313" i="26" a="1"/>
  <c r="BA313" i="26" s="1"/>
  <c r="BA314" i="26" a="1"/>
  <c r="BA314" i="26" s="1"/>
  <c r="CF371" i="26" a="1"/>
  <c r="CF371" i="26" s="1"/>
  <c r="BP292" i="26" a="1"/>
  <c r="BP292" i="26" s="1"/>
  <c r="BR326" i="26" a="1"/>
  <c r="BR326" i="26" s="1"/>
  <c r="BT366" i="26" a="1"/>
  <c r="BT366" i="26" s="1"/>
  <c r="AY324" i="26" a="1"/>
  <c r="AY324" i="26" s="1"/>
  <c r="AY426" i="26" s="1"/>
  <c r="F150" i="27" s="1"/>
  <c r="BV291" i="26" a="1"/>
  <c r="BV291" i="26" s="1"/>
  <c r="BC363" i="26" a="1"/>
  <c r="BC363" i="26" s="1"/>
  <c r="BP359" i="26" a="1"/>
  <c r="BP359" i="26" s="1"/>
  <c r="BP329" i="26" a="1"/>
  <c r="BP329" i="26" s="1"/>
  <c r="BE294" i="26" a="1"/>
  <c r="BE294" i="26" s="1"/>
  <c r="BN321" i="26" a="1"/>
  <c r="BN321" i="26" s="1"/>
  <c r="BN351" i="26" a="1"/>
  <c r="BN351" i="26" s="1"/>
  <c r="BO279" i="26" a="1"/>
  <c r="BO279" i="26" s="1"/>
  <c r="CB318" i="26" a="1"/>
  <c r="CB318" i="26" s="1"/>
  <c r="CA313" i="26" a="1"/>
  <c r="CA313" i="26" s="1"/>
  <c r="AY355" i="26" a="1"/>
  <c r="AY355" i="26" s="1"/>
  <c r="AY457" i="26" s="1"/>
  <c r="F181" i="27" s="1"/>
  <c r="BL343" i="26" a="1"/>
  <c r="BL343" i="26" s="1"/>
  <c r="BS346" i="26" a="1"/>
  <c r="BS346" i="26" s="1"/>
  <c r="BE319" i="26" a="1"/>
  <c r="BE319" i="26" s="1"/>
  <c r="BO293" i="26" a="1"/>
  <c r="BO293" i="26" s="1"/>
  <c r="BG295" i="26" a="1"/>
  <c r="BG295" i="26" s="1"/>
  <c r="CC331" i="26" a="1"/>
  <c r="CC331" i="26" s="1"/>
  <c r="AX303" i="26" a="1"/>
  <c r="AX303" i="26" s="1"/>
  <c r="AX405" i="26" s="1"/>
  <c r="E129" i="27" s="1"/>
  <c r="BE339" i="26" a="1"/>
  <c r="BE339" i="26" s="1"/>
  <c r="CF282" i="26" a="1"/>
  <c r="CF282" i="26" s="1"/>
  <c r="BH288" i="26" a="1"/>
  <c r="BH288" i="26" s="1"/>
  <c r="BZ324" i="26" a="1"/>
  <c r="BZ324" i="26" s="1"/>
  <c r="CF342" i="26" a="1"/>
  <c r="CF342" i="26" s="1"/>
  <c r="BK327" i="26" a="1"/>
  <c r="BK327" i="26" s="1"/>
  <c r="BQ367" i="26" a="1"/>
  <c r="BQ367" i="26" s="1"/>
  <c r="CE331" i="26" a="1"/>
  <c r="CE331" i="26" s="1"/>
  <c r="BE314" i="26" a="1"/>
  <c r="BE314" i="26" s="1"/>
  <c r="BX356" i="26" a="1"/>
  <c r="BX356" i="26" s="1"/>
  <c r="CB347" i="26" a="1"/>
  <c r="CB347" i="26" s="1"/>
  <c r="BI313" i="26" a="1"/>
  <c r="BI313" i="26" s="1"/>
  <c r="CF358" i="26" a="1"/>
  <c r="CF358" i="26" s="1"/>
  <c r="BV344" i="26" a="1"/>
  <c r="BV344" i="26" s="1"/>
  <c r="BM298" i="26" a="1"/>
  <c r="BM298" i="26" s="1"/>
  <c r="BI289" i="26" a="1"/>
  <c r="BI289" i="26" s="1"/>
  <c r="BR373" i="26" a="1"/>
  <c r="BR373" i="26" s="1"/>
  <c r="CB331" i="26" a="1"/>
  <c r="CB331" i="26" s="1"/>
  <c r="BE329" i="26" a="1"/>
  <c r="BE329" i="26" s="1"/>
  <c r="BL348" i="26" a="1"/>
  <c r="BL348" i="26" s="1"/>
  <c r="BY293" i="26" a="1"/>
  <c r="BY293" i="26" s="1"/>
  <c r="BZ315" i="26" a="1"/>
  <c r="BZ315" i="26" s="1"/>
  <c r="BW303" i="26" a="1"/>
  <c r="BW303" i="26" s="1"/>
  <c r="BR371" i="26" a="1"/>
  <c r="BR371" i="26" s="1"/>
  <c r="BW375" i="26" a="1"/>
  <c r="BW375" i="26" s="1"/>
  <c r="BD304" i="26" a="1"/>
  <c r="BD304" i="26" s="1"/>
  <c r="CD278" i="26" a="1"/>
  <c r="CD278" i="26" s="1"/>
  <c r="BJ292" i="26" a="1"/>
  <c r="BJ292" i="26" s="1"/>
  <c r="BC314" i="26" a="1"/>
  <c r="BC314" i="26" s="1"/>
  <c r="CH349" i="26" a="1"/>
  <c r="CH349" i="26" s="1"/>
  <c r="CH451" i="26" s="1"/>
  <c r="AK175" i="27" s="1"/>
  <c r="BE354" i="26" a="1"/>
  <c r="BE354" i="26" s="1"/>
  <c r="BB349" i="26" a="1"/>
  <c r="BB349" i="26" s="1"/>
  <c r="CD306" i="26" a="1"/>
  <c r="CD306" i="26" s="1"/>
  <c r="BE295" i="26" a="1"/>
  <c r="BE295" i="26" s="1"/>
  <c r="BO364" i="26" a="1"/>
  <c r="BO364" i="26" s="1"/>
  <c r="BV299" i="26" a="1"/>
  <c r="BV299" i="26" s="1"/>
  <c r="BU306" i="26" a="1"/>
  <c r="BU306" i="26" s="1"/>
  <c r="AX322" i="26" a="1"/>
  <c r="AX322" i="26" s="1"/>
  <c r="AX424" i="26" s="1"/>
  <c r="E148" i="27" s="1"/>
  <c r="BO352" i="26" a="1"/>
  <c r="BO352" i="26" s="1"/>
  <c r="BY286" i="26" a="1"/>
  <c r="BY286" i="26" s="1"/>
  <c r="BX292" i="26" a="1"/>
  <c r="BX292" i="26" s="1"/>
  <c r="CI356" i="26" a="1"/>
  <c r="CI356" i="26" s="1"/>
  <c r="CI458" i="26" s="1"/>
  <c r="AL182" i="27" s="1"/>
  <c r="CA278" i="26" a="1"/>
  <c r="CA278" i="26" s="1"/>
  <c r="BL309" i="26" a="1"/>
  <c r="BL309" i="26" s="1"/>
  <c r="BK325" i="26" a="1"/>
  <c r="BK325" i="26" s="1"/>
  <c r="BQ341" i="26" a="1"/>
  <c r="BQ341" i="26" s="1"/>
  <c r="BC287" i="26" a="1"/>
  <c r="BC287" i="26" s="1"/>
  <c r="BM280" i="26" a="1"/>
  <c r="BM280" i="26" s="1"/>
  <c r="BJ295" i="26" a="1"/>
  <c r="BJ295" i="26" s="1"/>
  <c r="BQ359" i="26" a="1"/>
  <c r="BQ359" i="26" s="1"/>
  <c r="BQ297" i="26" a="1"/>
  <c r="BQ297" i="26" s="1"/>
  <c r="CA329" i="26" a="1"/>
  <c r="CA329" i="26" s="1"/>
  <c r="CD308" i="26" a="1"/>
  <c r="CD308" i="26" s="1"/>
  <c r="CI341" i="26" a="1"/>
  <c r="CI341" i="26" s="1"/>
  <c r="CI443" i="26" s="1"/>
  <c r="AL167" i="27" s="1"/>
  <c r="CF325" i="26" a="1"/>
  <c r="CF325" i="26" s="1"/>
  <c r="BS337" i="26" a="1"/>
  <c r="BS337" i="26" s="1"/>
  <c r="CI327" i="26" a="1"/>
  <c r="CI327" i="26" s="1"/>
  <c r="CI429" i="26" s="1"/>
  <c r="AL153" i="27" s="1"/>
  <c r="CG352" i="26" a="1"/>
  <c r="CG352" i="26" s="1"/>
  <c r="CG454" i="26" s="1"/>
  <c r="AJ178" i="27" s="1"/>
  <c r="BY349" i="26" a="1"/>
  <c r="BY349" i="26" s="1"/>
  <c r="CH366" i="26" a="1"/>
  <c r="CH366" i="26" s="1"/>
  <c r="CH468" i="26" s="1"/>
  <c r="AK192" i="27" s="1"/>
  <c r="BM319" i="26" a="1"/>
  <c r="BM319" i="26" s="1"/>
  <c r="BJ329" i="26" a="1"/>
  <c r="BJ329" i="26" s="1"/>
  <c r="BX286" i="26" a="1"/>
  <c r="BX286" i="26" s="1"/>
  <c r="BO327" i="26" a="1"/>
  <c r="BO327" i="26" s="1"/>
  <c r="BG306" i="26" a="1"/>
  <c r="BG306" i="26" s="1"/>
  <c r="BP321" i="26" a="1"/>
  <c r="BP321" i="26" s="1"/>
  <c r="AZ330" i="26" a="1"/>
  <c r="AZ330" i="26" s="1"/>
  <c r="AZ432" i="26" s="1"/>
  <c r="G156" i="27" s="1"/>
  <c r="BT289" i="26" a="1"/>
  <c r="BT289" i="26" s="1"/>
  <c r="BD331" i="26" a="1"/>
  <c r="BD331" i="26" s="1"/>
  <c r="BG362" i="26" a="1"/>
  <c r="BG362" i="26" s="1"/>
  <c r="CG286" i="26" a="1"/>
  <c r="CG286" i="26" s="1"/>
  <c r="CG388" i="26" s="1"/>
  <c r="AJ112" i="27" s="1"/>
  <c r="AZ311" i="26" a="1"/>
  <c r="AZ311" i="26" s="1"/>
  <c r="AZ413" i="26" s="1"/>
  <c r="G137" i="27" s="1"/>
  <c r="BQ363" i="26" a="1"/>
  <c r="BQ363" i="26" s="1"/>
  <c r="CC336" i="26" a="1"/>
  <c r="CC336" i="26" s="1"/>
  <c r="BF375" i="26" a="1"/>
  <c r="BF375" i="26" s="1"/>
  <c r="CG365" i="26" a="1"/>
  <c r="CG365" i="26" s="1"/>
  <c r="CG467" i="26" s="1"/>
  <c r="AJ191" i="27" s="1"/>
  <c r="CG295" i="26" a="1"/>
  <c r="CG295" i="26" s="1"/>
  <c r="CG397" i="26" s="1"/>
  <c r="AJ121" i="27" s="1"/>
  <c r="BN286" i="26" a="1"/>
  <c r="BN286" i="26" s="1"/>
  <c r="BB289" i="26" a="1"/>
  <c r="BB289" i="26" s="1"/>
  <c r="CD307" i="26" a="1"/>
  <c r="CD307" i="26" s="1"/>
  <c r="CH319" i="26" a="1"/>
  <c r="CH319" i="26" s="1"/>
  <c r="CH421" i="26" s="1"/>
  <c r="AK145" i="27" s="1"/>
  <c r="BK351" i="26" a="1"/>
  <c r="BK351" i="26" s="1"/>
  <c r="CF375" i="26" a="1"/>
  <c r="CF375" i="26" s="1"/>
  <c r="CB298" i="26" a="1"/>
  <c r="CB298" i="26" s="1"/>
  <c r="CD324" i="26" a="1"/>
  <c r="CD324" i="26" s="1"/>
  <c r="BG310" i="26" a="1"/>
  <c r="BG310" i="26" s="1"/>
  <c r="CG340" i="26" a="1"/>
  <c r="CG340" i="26" s="1"/>
  <c r="CG442" i="26" s="1"/>
  <c r="AJ166" i="27" s="1"/>
  <c r="BH369" i="26" a="1"/>
  <c r="BH369" i="26" s="1"/>
  <c r="BF364" i="26" a="1"/>
  <c r="BF364" i="26" s="1"/>
  <c r="BI363" i="26" a="1"/>
  <c r="BI363" i="26" s="1"/>
  <c r="CE336" i="26" a="1"/>
  <c r="CE336" i="26" s="1"/>
  <c r="CH307" i="26" a="1"/>
  <c r="CH307" i="26" s="1"/>
  <c r="CH409" i="26" s="1"/>
  <c r="AK133" i="27" s="1"/>
  <c r="AZ287" i="26" a="1"/>
  <c r="AZ287" i="26" s="1"/>
  <c r="AZ389" i="26" s="1"/>
  <c r="G113" i="27" s="1"/>
  <c r="CD296" i="26" a="1"/>
  <c r="CD296" i="26" s="1"/>
  <c r="BA338" i="26" a="1"/>
  <c r="BA338" i="26" s="1"/>
  <c r="BM316" i="26" a="1"/>
  <c r="BM316" i="26" s="1"/>
  <c r="BE287" i="26" a="1"/>
  <c r="BE287" i="26" s="1"/>
  <c r="CG317" i="26" a="1"/>
  <c r="CG317" i="26" s="1"/>
  <c r="CG419" i="26" s="1"/>
  <c r="AJ143" i="27" s="1"/>
  <c r="CB329" i="26" a="1"/>
  <c r="CB329" i="26" s="1"/>
  <c r="BZ278" i="26" a="1"/>
  <c r="BZ278" i="26" s="1"/>
  <c r="BP295" i="26" a="1"/>
  <c r="BP295" i="26" s="1"/>
  <c r="BQ340" i="26" a="1"/>
  <c r="BQ340" i="26" s="1"/>
  <c r="BX298" i="26" a="1"/>
  <c r="BX298" i="26" s="1"/>
  <c r="BE303" i="26" a="1"/>
  <c r="BE303" i="26" s="1"/>
  <c r="BJ371" i="26" a="1"/>
  <c r="BJ371" i="26" s="1"/>
  <c r="BF359" i="26" a="1"/>
  <c r="BF359" i="26" s="1"/>
  <c r="BY278" i="26" a="1"/>
  <c r="BY278" i="26" s="1"/>
  <c r="CG358" i="26" a="1"/>
  <c r="CG358" i="26" s="1"/>
  <c r="CG460" i="26" s="1"/>
  <c r="AJ184" i="27" s="1"/>
  <c r="BK329" i="26" a="1"/>
  <c r="BK329" i="26" s="1"/>
  <c r="CE359" i="26" a="1"/>
  <c r="CE359" i="26" s="1"/>
  <c r="BI337" i="26" a="1"/>
  <c r="BI337" i="26" s="1"/>
  <c r="AY331" i="26" a="1"/>
  <c r="AY331" i="26" s="1"/>
  <c r="AY433" i="26" s="1"/>
  <c r="F157" i="27" s="1"/>
  <c r="BU338" i="26" a="1"/>
  <c r="BU338" i="26" s="1"/>
  <c r="BI298" i="26" a="1"/>
  <c r="BI298" i="26" s="1"/>
  <c r="BZ284" i="26" a="1"/>
  <c r="BZ284" i="26" s="1"/>
  <c r="BI349" i="26" a="1"/>
  <c r="BI349" i="26" s="1"/>
  <c r="BP304" i="26" a="1"/>
  <c r="BP304" i="26" s="1"/>
  <c r="BC372" i="26" a="1"/>
  <c r="BC372" i="26" s="1"/>
  <c r="CC375" i="26" a="1"/>
  <c r="CC375" i="26" s="1"/>
  <c r="CF296" i="26" a="1"/>
  <c r="CF296" i="26" s="1"/>
  <c r="CG372" i="26" a="1"/>
  <c r="CG372" i="26" s="1"/>
  <c r="CG474" i="26" s="1"/>
  <c r="AJ198" i="27" s="1"/>
  <c r="BV289" i="26" a="1"/>
  <c r="BV289" i="26" s="1"/>
  <c r="CA362" i="26" a="1"/>
  <c r="CA362" i="26" s="1"/>
  <c r="BH284" i="26" a="1"/>
  <c r="BH284" i="26" s="1"/>
  <c r="BS357" i="26" a="1"/>
  <c r="BS357" i="26" s="1"/>
  <c r="AZ340" i="26" a="1"/>
  <c r="AZ340" i="26" s="1"/>
  <c r="AZ442" i="26" s="1"/>
  <c r="G166" i="27" s="1"/>
  <c r="AZ373" i="26" a="1"/>
  <c r="AZ373" i="26" s="1"/>
  <c r="AZ475" i="26" s="1"/>
  <c r="G199" i="27" s="1"/>
  <c r="BF327" i="26" a="1"/>
  <c r="BF327" i="26" s="1"/>
  <c r="CF319" i="26" a="1"/>
  <c r="CF319" i="26" s="1"/>
  <c r="BI320" i="26" a="1"/>
  <c r="BI320" i="26" s="1"/>
  <c r="BP297" i="26" a="1"/>
  <c r="BP297" i="26" s="1"/>
  <c r="BD317" i="26" a="1"/>
  <c r="BD317" i="26" s="1"/>
  <c r="BO348" i="26" a="1"/>
  <c r="BO348" i="26" s="1"/>
  <c r="BI286" i="26" a="1"/>
  <c r="BI286" i="26" s="1"/>
  <c r="BK324" i="26" a="1"/>
  <c r="BK324" i="26" s="1"/>
  <c r="CC285" i="26" a="1"/>
  <c r="CC285" i="26" s="1"/>
  <c r="AZ365" i="26" a="1"/>
  <c r="AZ365" i="26" s="1"/>
  <c r="AZ467" i="26" s="1"/>
  <c r="G191" i="27" s="1"/>
  <c r="BO342" i="26" a="1"/>
  <c r="BO342" i="26" s="1"/>
  <c r="BW326" i="26" a="1"/>
  <c r="BW326" i="26" s="1"/>
  <c r="CA346" i="26" a="1"/>
  <c r="CA346" i="26" s="1"/>
  <c r="BP362" i="26" a="1"/>
  <c r="BP362" i="26" s="1"/>
  <c r="AX349" i="26" a="1"/>
  <c r="AX349" i="26" s="1"/>
  <c r="AX451" i="26" s="1"/>
  <c r="E175" i="27" s="1"/>
  <c r="BH293" i="26" a="1"/>
  <c r="BH293" i="26" s="1"/>
  <c r="AY354" i="26" a="1"/>
  <c r="AY354" i="26" s="1"/>
  <c r="AY456" i="26" s="1"/>
  <c r="F180" i="27" s="1"/>
  <c r="BC322" i="26" a="1"/>
  <c r="BC322" i="26" s="1"/>
  <c r="CF318" i="26" a="1"/>
  <c r="CF318" i="26" s="1"/>
  <c r="BB316" i="26" a="1"/>
  <c r="BB316" i="26" s="1"/>
  <c r="BP331" i="26" a="1"/>
  <c r="BP331" i="26" s="1"/>
  <c r="CH294" i="26" a="1"/>
  <c r="CH294" i="26" s="1"/>
  <c r="CH396" i="26" s="1"/>
  <c r="AK120" i="27" s="1"/>
  <c r="BN288" i="26" a="1"/>
  <c r="BN288" i="26" s="1"/>
  <c r="BV320" i="26" a="1"/>
  <c r="BV320" i="26" s="1"/>
  <c r="BT303" i="26" a="1"/>
  <c r="BT303" i="26" s="1"/>
  <c r="CA311" i="26" a="1"/>
  <c r="CA311" i="26" s="1"/>
  <c r="CC325" i="26" a="1"/>
  <c r="CC325" i="26" s="1"/>
  <c r="BO326" i="26" a="1"/>
  <c r="BO326" i="26" s="1"/>
  <c r="BM315" i="26" a="1"/>
  <c r="BM315" i="26" s="1"/>
  <c r="BR342" i="26" a="1"/>
  <c r="BR342" i="26" s="1"/>
  <c r="BY290" i="26" a="1"/>
  <c r="BY290" i="26" s="1"/>
  <c r="BZ291" i="26" a="1"/>
  <c r="BZ291" i="26" s="1"/>
  <c r="CI359" i="26" a="1"/>
  <c r="CI359" i="26" s="1"/>
  <c r="CI461" i="26" s="1"/>
  <c r="AL185" i="27" s="1"/>
  <c r="BS336" i="26" a="1"/>
  <c r="BS336" i="26" s="1"/>
  <c r="BT360" i="26" a="1"/>
  <c r="BT360" i="26" s="1"/>
  <c r="BJ315" i="26" a="1"/>
  <c r="BJ315" i="26" s="1"/>
  <c r="CH358" i="26" a="1"/>
  <c r="CH358" i="26" s="1"/>
  <c r="CH460" i="26" s="1"/>
  <c r="AK184" i="27" s="1"/>
  <c r="AZ282" i="26" a="1"/>
  <c r="AZ282" i="26" s="1"/>
  <c r="AZ384" i="26" s="1"/>
  <c r="G108" i="27" s="1"/>
  <c r="BS354" i="26" a="1"/>
  <c r="BS354" i="26" s="1"/>
  <c r="BO292" i="26" a="1"/>
  <c r="BO292" i="26" s="1"/>
  <c r="BF358" i="26" a="1"/>
  <c r="BF358" i="26" s="1"/>
  <c r="CI375" i="26" a="1"/>
  <c r="CI375" i="26" s="1"/>
  <c r="CI477" i="26" s="1"/>
  <c r="AL201" i="27" s="1"/>
  <c r="BP373" i="26" a="1"/>
  <c r="BP373" i="26" s="1"/>
  <c r="BM366" i="26" a="1"/>
  <c r="BM366" i="26" s="1"/>
  <c r="CH298" i="26" a="1"/>
  <c r="CH298" i="26" s="1"/>
  <c r="CH400" i="26" s="1"/>
  <c r="AK124" i="27" s="1"/>
  <c r="CA295" i="26" a="1"/>
  <c r="CA295" i="26" s="1"/>
  <c r="BE360" i="26" a="1"/>
  <c r="BE360" i="26" s="1"/>
  <c r="BH358" i="26" a="1"/>
  <c r="BH358" i="26" s="1"/>
  <c r="BN324" i="26" a="1"/>
  <c r="BN324" i="26" s="1"/>
  <c r="CD300" i="26" a="1"/>
  <c r="CD300" i="26" s="1"/>
  <c r="BC347" i="26" a="1"/>
  <c r="BC347" i="26" s="1"/>
  <c r="BX343" i="26" a="1"/>
  <c r="BX343" i="26" s="1"/>
  <c r="BS279" i="26" a="1"/>
  <c r="BS279" i="26" s="1"/>
  <c r="BM355" i="26" a="1"/>
  <c r="BM355" i="26" s="1"/>
  <c r="BM312" i="26" a="1"/>
  <c r="BM312" i="26" s="1"/>
  <c r="BJ322" i="26" a="1"/>
  <c r="BJ322" i="26" s="1"/>
  <c r="BL281" i="26" a="1"/>
  <c r="BL281" i="26" s="1"/>
  <c r="CD280" i="26" a="1"/>
  <c r="CD280" i="26" s="1"/>
  <c r="BJ369" i="26" a="1"/>
  <c r="BJ369" i="26" s="1"/>
  <c r="BC350" i="26" a="1"/>
  <c r="BC350" i="26" s="1"/>
  <c r="BZ332" i="26" a="1"/>
  <c r="BZ332" i="26" s="1"/>
  <c r="BI351" i="26" a="1"/>
  <c r="BI351" i="26" s="1"/>
  <c r="BG369" i="26" a="1"/>
  <c r="BG369" i="26" s="1"/>
  <c r="AZ318" i="26" a="1"/>
  <c r="AZ318" i="26" s="1"/>
  <c r="AZ420" i="26" s="1"/>
  <c r="G144" i="27" s="1"/>
  <c r="BL298" i="26" a="1"/>
  <c r="BL298" i="26" s="1"/>
  <c r="CA280" i="26" a="1"/>
  <c r="CA280" i="26" s="1"/>
  <c r="CH296" i="26" a="1"/>
  <c r="CH296" i="26" s="1"/>
  <c r="CH398" i="26" s="1"/>
  <c r="AK122" i="27" s="1"/>
  <c r="BS310" i="26" a="1"/>
  <c r="BS310" i="26" s="1"/>
  <c r="BF351" i="26" a="1"/>
  <c r="BF351" i="26" s="1"/>
  <c r="BS358" i="26" a="1"/>
  <c r="BS358" i="26" s="1"/>
  <c r="CE352" i="26" a="1"/>
  <c r="CE352" i="26" s="1"/>
  <c r="CD314" i="26" a="1"/>
  <c r="CD314" i="26" s="1"/>
  <c r="CD368" i="26" a="1"/>
  <c r="CD368" i="26" s="1"/>
  <c r="AZ368" i="26" a="1"/>
  <c r="AZ368" i="26" s="1"/>
  <c r="AZ470" i="26" s="1"/>
  <c r="G194" i="27" s="1"/>
  <c r="BJ281" i="26" a="1"/>
  <c r="BJ281" i="26" s="1"/>
  <c r="BU363" i="26" a="1"/>
  <c r="BU363" i="26" s="1"/>
  <c r="BG367" i="26" a="1"/>
  <c r="BG367" i="26" s="1"/>
  <c r="BU290" i="26" a="1"/>
  <c r="BU290" i="26" s="1"/>
  <c r="BK323" i="26" a="1"/>
  <c r="BK323" i="26" s="1"/>
  <c r="BW309" i="26" a="1"/>
  <c r="BW309" i="26" s="1"/>
  <c r="BI364" i="26" a="1"/>
  <c r="BI364" i="26" s="1"/>
  <c r="BH355" i="26" a="1"/>
  <c r="BH355" i="26" s="1"/>
  <c r="BZ326" i="26" a="1"/>
  <c r="BZ326" i="26" s="1"/>
  <c r="BS348" i="26" a="1"/>
  <c r="BS348" i="26" s="1"/>
  <c r="BC373" i="26" a="1"/>
  <c r="BC373" i="26" s="1"/>
  <c r="BH350" i="26" a="1"/>
  <c r="BH350" i="26" s="1"/>
  <c r="BG333" i="26" a="1"/>
  <c r="BG333" i="26" s="1"/>
  <c r="BA335" i="26" a="1"/>
  <c r="BA335" i="26" s="1"/>
  <c r="BD312" i="26" a="1"/>
  <c r="BD312" i="26" s="1"/>
  <c r="CH309" i="26" a="1"/>
  <c r="CH309" i="26" s="1"/>
  <c r="CH411" i="26" s="1"/>
  <c r="AK135" i="27" s="1"/>
  <c r="BD288" i="26" a="1"/>
  <c r="BD288" i="26" s="1"/>
  <c r="BQ357" i="26" a="1"/>
  <c r="BQ357" i="26" s="1"/>
  <c r="CG329" i="26" a="1"/>
  <c r="CG329" i="26" s="1"/>
  <c r="CG431" i="26" s="1"/>
  <c r="AJ155" i="27" s="1"/>
  <c r="BX279" i="26" a="1"/>
  <c r="BX279" i="26" s="1"/>
  <c r="CE353" i="26" a="1"/>
  <c r="CE353" i="26" s="1"/>
  <c r="BN294" i="26" a="1"/>
  <c r="BN294" i="26" s="1"/>
  <c r="CA336" i="26" a="1"/>
  <c r="CA336" i="26" s="1"/>
  <c r="BO299" i="26" a="1"/>
  <c r="BO299" i="26" s="1"/>
  <c r="BQ278" i="26" a="1"/>
  <c r="BQ278" i="26" s="1"/>
  <c r="AZ375" i="26" a="1"/>
  <c r="AZ375" i="26" s="1"/>
  <c r="AZ477" i="26" s="1"/>
  <c r="G201" i="27" s="1"/>
  <c r="BX325" i="26" a="1"/>
  <c r="BX325" i="26" s="1"/>
  <c r="BZ350" i="26" a="1"/>
  <c r="BZ350" i="26" s="1"/>
  <c r="BR294" i="26" a="1"/>
  <c r="BR294" i="26" s="1"/>
  <c r="BM363" i="26" a="1"/>
  <c r="BM363" i="26" s="1"/>
  <c r="BP309" i="26" a="1"/>
  <c r="BP309" i="26" s="1"/>
  <c r="BL341" i="26" a="1"/>
  <c r="BL341" i="26" s="1"/>
  <c r="BV308" i="26" a="1"/>
  <c r="BV308" i="26" s="1"/>
  <c r="AZ357" i="26" a="1"/>
  <c r="AZ357" i="26" s="1"/>
  <c r="AZ459" i="26" s="1"/>
  <c r="G183" i="27" s="1"/>
  <c r="BA301" i="26" a="1"/>
  <c r="BA301" i="26" s="1"/>
  <c r="BJ278" i="26" a="1"/>
  <c r="BJ278" i="26" s="1"/>
  <c r="CF354" i="26" a="1"/>
  <c r="CF354" i="26" s="1"/>
  <c r="BD365" i="26" a="1"/>
  <c r="BD365" i="26" s="1"/>
  <c r="BX297" i="26" a="1"/>
  <c r="BX297" i="26" s="1"/>
  <c r="CE341" i="26" a="1"/>
  <c r="CE341" i="26" s="1"/>
  <c r="BP278" i="26" a="1"/>
  <c r="BP278" i="26" s="1"/>
  <c r="AX298" i="26" a="1"/>
  <c r="AX298" i="26" s="1"/>
  <c r="AX400" i="26" s="1"/>
  <c r="E124" i="27" s="1"/>
  <c r="CH329" i="26" a="1"/>
  <c r="CH329" i="26" s="1"/>
  <c r="CH431" i="26" s="1"/>
  <c r="AK155" i="27" s="1"/>
  <c r="BU307" i="26" a="1"/>
  <c r="BU307" i="26" s="1"/>
  <c r="CF279" i="26" a="1"/>
  <c r="CF279" i="26" s="1"/>
  <c r="AZ319" i="26" a="1"/>
  <c r="AZ319" i="26" s="1"/>
  <c r="AZ421" i="26" s="1"/>
  <c r="G145" i="27" s="1"/>
  <c r="BB318" i="26" a="1"/>
  <c r="BB318" i="26" s="1"/>
  <c r="CG349" i="26" a="1"/>
  <c r="CG349" i="26" s="1"/>
  <c r="CG451" i="26" s="1"/>
  <c r="AJ175" i="27" s="1"/>
  <c r="BE282" i="26" a="1"/>
  <c r="BE282" i="26" s="1"/>
  <c r="BX330" i="26" a="1"/>
  <c r="BX330" i="26" s="1"/>
  <c r="BA371" i="26" a="1"/>
  <c r="BA371" i="26" s="1"/>
  <c r="CD319" i="26" a="1"/>
  <c r="CD319" i="26" s="1"/>
  <c r="BQ286" i="26" a="1"/>
  <c r="BQ286" i="26" s="1"/>
  <c r="BA356" i="26" a="1"/>
  <c r="BA356" i="26" s="1"/>
  <c r="AZ333" i="26" a="1"/>
  <c r="AZ333" i="26" s="1"/>
  <c r="AZ435" i="26" s="1"/>
  <c r="G159" i="27" s="1"/>
  <c r="BO349" i="26" a="1"/>
  <c r="BO349" i="26" s="1"/>
  <c r="BL278" i="26" a="1"/>
  <c r="BL278" i="26" s="1"/>
  <c r="CF344" i="26" a="1"/>
  <c r="CF344" i="26" s="1"/>
  <c r="CB306" i="26" a="1"/>
  <c r="CB306" i="26" s="1"/>
  <c r="BR303" i="26" a="1"/>
  <c r="BR303" i="26" s="1"/>
  <c r="BW280" i="26" a="1"/>
  <c r="BW280" i="26" s="1"/>
  <c r="AY312" i="26" a="1"/>
  <c r="AY312" i="26" s="1"/>
  <c r="AY414" i="26" s="1"/>
  <c r="F138" i="27" s="1"/>
  <c r="BE307" i="26" a="1"/>
  <c r="BE307" i="26" s="1"/>
  <c r="BA292" i="26" a="1"/>
  <c r="BA292" i="26" s="1"/>
  <c r="CE342" i="26" a="1"/>
  <c r="CE342" i="26" s="1"/>
  <c r="CE303" i="26" a="1"/>
  <c r="CE303" i="26" s="1"/>
  <c r="BG299" i="26" a="1"/>
  <c r="BG299" i="26" s="1"/>
  <c r="BG401" i="26" s="1"/>
  <c r="N125" i="27" s="1"/>
  <c r="BB371" i="26" a="1"/>
  <c r="BB371" i="26" s="1"/>
  <c r="CC313" i="26" a="1"/>
  <c r="CC313" i="26" s="1"/>
  <c r="CH299" i="26" a="1"/>
  <c r="CH299" i="26" s="1"/>
  <c r="CH401" i="26" s="1"/>
  <c r="AK125" i="27" s="1"/>
  <c r="BB366" i="26" a="1"/>
  <c r="BB366" i="26" s="1"/>
  <c r="CF346" i="26" a="1"/>
  <c r="CF346" i="26" s="1"/>
  <c r="BK366" i="26" a="1"/>
  <c r="BK366" i="26" s="1"/>
  <c r="BS372" i="26" a="1"/>
  <c r="BS372" i="26" s="1"/>
  <c r="BG364" i="26" a="1"/>
  <c r="BG364" i="26" s="1"/>
  <c r="BX296" i="26" a="1"/>
  <c r="BX296" i="26" s="1"/>
  <c r="CD320" i="26" a="1"/>
  <c r="CD320" i="26" s="1"/>
  <c r="BC321" i="26" a="1"/>
  <c r="BC321" i="26" s="1"/>
  <c r="BU298" i="26" a="1"/>
  <c r="BU298" i="26" s="1"/>
  <c r="BV317" i="26" a="1"/>
  <c r="BV317" i="26" s="1"/>
  <c r="BP287" i="26" a="1"/>
  <c r="BP287" i="26" s="1"/>
  <c r="BP360" i="26" a="1"/>
  <c r="BP360" i="26" s="1"/>
  <c r="BY345" i="26" a="1"/>
  <c r="BY345" i="26" s="1"/>
  <c r="BD328" i="26" a="1"/>
  <c r="BD328" i="26" s="1"/>
  <c r="BF296" i="26" a="1"/>
  <c r="BF296" i="26" s="1"/>
  <c r="BL287" i="26" a="1"/>
  <c r="BL287" i="26" s="1"/>
  <c r="BJ283" i="26" a="1"/>
  <c r="BJ283" i="26" s="1"/>
  <c r="BM287" i="26" a="1"/>
  <c r="BM287" i="26" s="1"/>
  <c r="BQ280" i="26" a="1"/>
  <c r="BQ280" i="26" s="1"/>
  <c r="BY370" i="26" a="1"/>
  <c r="BY370" i="26" s="1"/>
  <c r="CH287" i="26" a="1"/>
  <c r="CH287" i="26" s="1"/>
  <c r="CH389" i="26" s="1"/>
  <c r="AK113" i="27" s="1"/>
  <c r="BO303" i="26" a="1"/>
  <c r="BO303" i="26" s="1"/>
  <c r="CC307" i="26" a="1"/>
  <c r="CC307" i="26" s="1"/>
  <c r="BB354" i="26" a="1"/>
  <c r="BB354" i="26" s="1"/>
  <c r="BR288" i="26" a="1"/>
  <c r="BR288" i="26" s="1"/>
  <c r="BE279" i="26" a="1"/>
  <c r="BE279" i="26" s="1"/>
  <c r="BG350" i="26" a="1"/>
  <c r="BG350" i="26" s="1"/>
  <c r="CE347" i="26" a="1"/>
  <c r="CE347" i="26" s="1"/>
  <c r="CA328" i="26" a="1"/>
  <c r="CA328" i="26" s="1"/>
  <c r="BT280" i="26" a="1"/>
  <c r="BT280" i="26" s="1"/>
  <c r="CI282" i="26" a="1"/>
  <c r="CI282" i="26" s="1"/>
  <c r="CI384" i="26" s="1"/>
  <c r="AL108" i="27" s="1"/>
  <c r="CC365" i="26" a="1"/>
  <c r="CC365" i="26" s="1"/>
  <c r="CA330" i="26" a="1"/>
  <c r="CA330" i="26" s="1"/>
  <c r="BM362" i="26" a="1"/>
  <c r="BM362" i="26" s="1"/>
  <c r="BO371" i="26" a="1"/>
  <c r="BO371" i="26" s="1"/>
  <c r="BT294" i="26" a="1"/>
  <c r="BT294" i="26" s="1"/>
  <c r="BQ322" i="26" a="1"/>
  <c r="BQ322" i="26" s="1"/>
  <c r="BD308" i="26" a="1"/>
  <c r="BD308" i="26" s="1"/>
  <c r="BD340" i="26" a="1"/>
  <c r="BD340" i="26" s="1"/>
  <c r="BB330" i="26" a="1"/>
  <c r="BB330" i="26" s="1"/>
  <c r="BP349" i="26" a="1"/>
  <c r="BP349" i="26" s="1"/>
  <c r="BF348" i="26" a="1"/>
  <c r="BF348" i="26" s="1"/>
  <c r="BJ282" i="26" a="1"/>
  <c r="BJ282" i="26" s="1"/>
  <c r="BY307" i="26" a="1"/>
  <c r="BY307" i="26" s="1"/>
  <c r="BP322" i="26" a="1"/>
  <c r="BP322" i="26" s="1"/>
  <c r="BQ348" i="26" a="1"/>
  <c r="BQ348" i="26" s="1"/>
  <c r="BH336" i="26" a="1"/>
  <c r="BH336" i="26" s="1"/>
  <c r="CI354" i="26" a="1"/>
  <c r="CI354" i="26" s="1"/>
  <c r="CI456" i="26" s="1"/>
  <c r="AL180" i="27" s="1"/>
  <c r="CD332" i="26" a="1"/>
  <c r="CD332" i="26" s="1"/>
  <c r="BM372" i="26" a="1"/>
  <c r="BM372" i="26" s="1"/>
  <c r="CB289" i="26" a="1"/>
  <c r="CB289" i="26" s="1"/>
  <c r="CH372" i="26" a="1"/>
  <c r="CH372" i="26" s="1"/>
  <c r="CH474" i="26" s="1"/>
  <c r="AK198" i="27" s="1"/>
  <c r="BL332" i="26" a="1"/>
  <c r="BL332" i="26" s="1"/>
  <c r="CC315" i="26" a="1"/>
  <c r="CC315" i="26" s="1"/>
  <c r="BV288" i="26" a="1"/>
  <c r="BV288" i="26" s="1"/>
  <c r="BZ344" i="26" a="1"/>
  <c r="BZ344" i="26" s="1"/>
  <c r="BM326" i="26" a="1"/>
  <c r="BM326" i="26" s="1"/>
  <c r="BS305" i="26" a="1"/>
  <c r="BS305" i="26" s="1"/>
  <c r="CB365" i="26" a="1"/>
  <c r="CB365" i="26" s="1"/>
  <c r="BX306" i="26" a="1"/>
  <c r="BX306" i="26" s="1"/>
  <c r="BI370" i="26" a="1"/>
  <c r="BI370" i="26" s="1"/>
  <c r="BC371" i="26" a="1"/>
  <c r="BC371" i="26" s="1"/>
  <c r="BW373" i="26" a="1"/>
  <c r="BW373" i="26" s="1"/>
  <c r="BG355" i="26" a="1"/>
  <c r="BG355" i="26" s="1"/>
  <c r="AZ300" i="26" a="1"/>
  <c r="AZ300" i="26" s="1"/>
  <c r="AZ402" i="26" s="1"/>
  <c r="G126" i="27" s="1"/>
  <c r="AY321" i="26" a="1"/>
  <c r="AY321" i="26" s="1"/>
  <c r="AY423" i="26" s="1"/>
  <c r="F147" i="27" s="1"/>
  <c r="BR304" i="26" a="1"/>
  <c r="BR304" i="26" s="1"/>
  <c r="CE322" i="26" a="1"/>
  <c r="CE322" i="26" s="1"/>
  <c r="BY337" i="26" a="1"/>
  <c r="BY337" i="26" s="1"/>
  <c r="BK346" i="26" a="1"/>
  <c r="BK346" i="26" s="1"/>
  <c r="BW363" i="26" a="1"/>
  <c r="BW363" i="26" s="1"/>
  <c r="BI295" i="26" a="1"/>
  <c r="BI295" i="26" s="1"/>
  <c r="BD324" i="26" a="1"/>
  <c r="BD324" i="26" s="1"/>
  <c r="BQ315" i="26" a="1"/>
  <c r="BQ315" i="26" s="1"/>
  <c r="BT354" i="26" a="1"/>
  <c r="BT354" i="26" s="1"/>
  <c r="CF305" i="26" a="1"/>
  <c r="CF305" i="26" s="1"/>
  <c r="AY283" i="26" a="1"/>
  <c r="AY283" i="26" s="1"/>
  <c r="AY385" i="26" s="1"/>
  <c r="F109" i="27" s="1"/>
  <c r="BJ367" i="26" a="1"/>
  <c r="BJ367" i="26" s="1"/>
  <c r="BI288" i="26" a="1"/>
  <c r="BI288" i="26" s="1"/>
  <c r="AZ326" i="26" a="1"/>
  <c r="AZ326" i="26" s="1"/>
  <c r="AZ428" i="26" s="1"/>
  <c r="G152" i="27" s="1"/>
  <c r="BM283" i="26" a="1"/>
  <c r="BM283" i="26" s="1"/>
  <c r="BD337" i="26" a="1"/>
  <c r="BD337" i="26" s="1"/>
  <c r="BS321" i="26" a="1"/>
  <c r="BS321" i="26" s="1"/>
  <c r="CG362" i="26" a="1"/>
  <c r="CG362" i="26" s="1"/>
  <c r="CG464" i="26" s="1"/>
  <c r="AJ188" i="27" s="1"/>
  <c r="BR344" i="26" a="1"/>
  <c r="BR344" i="26" s="1"/>
  <c r="BO301" i="26" a="1"/>
  <c r="BO301" i="26" s="1"/>
  <c r="BD352" i="26" a="1"/>
  <c r="BD352" i="26" s="1"/>
  <c r="BE352" i="26" a="1"/>
  <c r="BE352" i="26" s="1"/>
  <c r="BB282" i="26" a="1"/>
  <c r="BB282" i="26" s="1"/>
  <c r="BC333" i="26" a="1"/>
  <c r="BC333" i="26" s="1"/>
  <c r="BY358" i="26" a="1"/>
  <c r="BY358" i="26" s="1"/>
  <c r="CH345" i="26" a="1"/>
  <c r="CH345" i="26" s="1"/>
  <c r="CH447" i="26" s="1"/>
  <c r="AK171" i="27" s="1"/>
  <c r="AZ347" i="26" a="1"/>
  <c r="AZ347" i="26" s="1"/>
  <c r="AZ449" i="26" s="1"/>
  <c r="G173" i="27" s="1"/>
  <c r="CA297" i="26" a="1"/>
  <c r="CA297" i="26" s="1"/>
  <c r="BW331" i="26" a="1"/>
  <c r="BW331" i="26" s="1"/>
  <c r="BL375" i="26" a="1"/>
  <c r="BL375" i="26" s="1"/>
  <c r="BU318" i="26" a="1"/>
  <c r="BU318" i="26" s="1"/>
  <c r="BT278" i="26" a="1"/>
  <c r="BT278" i="26" s="1"/>
  <c r="BI345" i="26" a="1"/>
  <c r="BI345" i="26" s="1"/>
  <c r="AZ334" i="26" a="1"/>
  <c r="AZ334" i="26" s="1"/>
  <c r="AZ436" i="26" s="1"/>
  <c r="G160" i="27" s="1"/>
  <c r="CG302" i="26" a="1"/>
  <c r="CG302" i="26" s="1"/>
  <c r="CG404" i="26" s="1"/>
  <c r="AJ128" i="27" s="1"/>
  <c r="CA359" i="26" a="1"/>
  <c r="CA359" i="26" s="1"/>
  <c r="BK291" i="26" a="1"/>
  <c r="BK291" i="26" s="1"/>
  <c r="BX328" i="26" a="1"/>
  <c r="BX328" i="26" s="1"/>
  <c r="AZ329" i="26" a="1"/>
  <c r="AZ329" i="26" s="1"/>
  <c r="AZ431" i="26" s="1"/>
  <c r="G155" i="27" s="1"/>
  <c r="BG340" i="26" a="1"/>
  <c r="BG340" i="26" s="1"/>
  <c r="BG300" i="26" a="1"/>
  <c r="BG300" i="26" s="1"/>
  <c r="BF278" i="26" a="1"/>
  <c r="BF278" i="26" s="1"/>
  <c r="BJ370" i="26" a="1"/>
  <c r="BJ370" i="26" s="1"/>
  <c r="BZ340" i="26" a="1"/>
  <c r="BZ340" i="26" s="1"/>
  <c r="CA368" i="26" a="1"/>
  <c r="CA368" i="26" s="1"/>
  <c r="AY350" i="26" a="1"/>
  <c r="AY350" i="26" s="1"/>
  <c r="AY452" i="26" s="1"/>
  <c r="F176" i="27" s="1"/>
  <c r="CD285" i="26" a="1"/>
  <c r="CD285" i="26" s="1"/>
  <c r="BM364" i="26" a="1"/>
  <c r="BM364" i="26" s="1"/>
  <c r="BU348" i="26" a="1"/>
  <c r="BU348" i="26" s="1"/>
  <c r="BN342" i="26" a="1"/>
  <c r="BN342" i="26" s="1"/>
  <c r="CF332" i="26" a="1"/>
  <c r="CF332" i="26" s="1"/>
  <c r="BI290" i="26" a="1"/>
  <c r="BI290" i="26" s="1"/>
  <c r="CI304" i="26" a="1"/>
  <c r="CI304" i="26" s="1"/>
  <c r="CI406" i="26" s="1"/>
  <c r="AL130" i="27" s="1"/>
  <c r="AY351" i="26" a="1"/>
  <c r="AY351" i="26" s="1"/>
  <c r="AY453" i="26" s="1"/>
  <c r="F177" i="27" s="1"/>
  <c r="BG373" i="26" a="1"/>
  <c r="BG373" i="26" s="1"/>
  <c r="BX364" i="26" a="1"/>
  <c r="BX364" i="26" s="1"/>
  <c r="BG343" i="26" a="1"/>
  <c r="BG343" i="26" s="1"/>
  <c r="BR336" i="26" a="1"/>
  <c r="BR336" i="26" s="1"/>
  <c r="BY360" i="26" a="1"/>
  <c r="BY360" i="26" s="1"/>
  <c r="BR281" i="26" a="1"/>
  <c r="BR281" i="26" s="1"/>
  <c r="CG316" i="26" a="1"/>
  <c r="CG316" i="26" s="1"/>
  <c r="CG418" i="26" s="1"/>
  <c r="AJ142" i="27" s="1"/>
  <c r="BY334" i="26" a="1"/>
  <c r="BY334" i="26" s="1"/>
  <c r="BR318" i="26" a="1"/>
  <c r="BR318" i="26" s="1"/>
  <c r="CH283" i="26" a="1"/>
  <c r="CH283" i="26" s="1"/>
  <c r="CH385" i="26" s="1"/>
  <c r="AK109" i="27" s="1"/>
  <c r="BJ302" i="26" a="1"/>
  <c r="BJ302" i="26" s="1"/>
  <c r="CI302" i="26" a="1"/>
  <c r="CI302" i="26" s="1"/>
  <c r="CI404" i="26" s="1"/>
  <c r="AL128" i="27" s="1"/>
  <c r="BV372" i="26" a="1"/>
  <c r="BV372" i="26" s="1"/>
  <c r="BG359" i="26" a="1"/>
  <c r="BG359" i="26" s="1"/>
  <c r="CE340" i="26" a="1"/>
  <c r="CE340" i="26" s="1"/>
  <c r="BS292" i="26" a="1"/>
  <c r="BS292" i="26" s="1"/>
  <c r="BA286" i="26" a="1"/>
  <c r="BA286" i="26" s="1"/>
  <c r="AX281" i="26" a="1"/>
  <c r="AX281" i="26" s="1"/>
  <c r="AX383" i="26" s="1"/>
  <c r="E107" i="27" s="1"/>
  <c r="BR327" i="26" a="1"/>
  <c r="BR327" i="26" s="1"/>
  <c r="AZ336" i="26" a="1"/>
  <c r="AZ336" i="26" s="1"/>
  <c r="AZ438" i="26" s="1"/>
  <c r="G162" i="27" s="1"/>
  <c r="CB360" i="26" a="1"/>
  <c r="CB360" i="26" s="1"/>
  <c r="BO339" i="26" a="1"/>
  <c r="BO339" i="26" s="1"/>
  <c r="BQ375" i="26" a="1"/>
  <c r="BQ375" i="26" s="1"/>
  <c r="BM310" i="26" a="1"/>
  <c r="BM310" i="26" s="1"/>
  <c r="AY315" i="26" a="1"/>
  <c r="AY315" i="26" s="1"/>
  <c r="AY417" i="26" s="1"/>
  <c r="F141" i="27" s="1"/>
  <c r="BL338" i="26" a="1"/>
  <c r="BL338" i="26" s="1"/>
  <c r="BT288" i="26" a="1"/>
  <c r="BT288" i="26" s="1"/>
  <c r="AZ344" i="26" a="1"/>
  <c r="AZ344" i="26" s="1"/>
  <c r="AZ446" i="26" s="1"/>
  <c r="G170" i="27" s="1"/>
  <c r="CH370" i="26" a="1"/>
  <c r="CH370" i="26" s="1"/>
  <c r="CH472" i="26" s="1"/>
  <c r="AK196" i="27" s="1"/>
  <c r="BB287" i="26" a="1"/>
  <c r="BB287" i="26" s="1"/>
  <c r="BA330" i="26" a="1"/>
  <c r="BA330" i="26" s="1"/>
  <c r="BN328" i="26" a="1"/>
  <c r="BN328" i="26" s="1"/>
  <c r="BY310" i="26" a="1"/>
  <c r="BY310" i="26" s="1"/>
  <c r="BG349" i="26" a="1"/>
  <c r="BG349" i="26" s="1"/>
  <c r="BO283" i="26" a="1"/>
  <c r="BO283" i="26" s="1"/>
  <c r="CI288" i="26" a="1"/>
  <c r="CI288" i="26" s="1"/>
  <c r="CI390" i="26" s="1"/>
  <c r="AL114" i="27" s="1"/>
  <c r="CD346" i="26" a="1"/>
  <c r="CD346" i="26" s="1"/>
  <c r="BA322" i="26" a="1"/>
  <c r="BA322" i="26" s="1"/>
  <c r="BE320" i="26" a="1"/>
  <c r="BE320" i="26" s="1"/>
  <c r="CA340" i="26" a="1"/>
  <c r="CA340" i="26" s="1"/>
  <c r="BK372" i="26" a="1"/>
  <c r="BK372" i="26" s="1"/>
  <c r="BU297" i="26" a="1"/>
  <c r="BU297" i="26" s="1"/>
  <c r="BD364" i="26" a="1"/>
  <c r="BD364" i="26" s="1"/>
  <c r="AY284" i="26" a="1"/>
  <c r="AY284" i="26" s="1"/>
  <c r="AY386" i="26" s="1"/>
  <c r="F110" i="27" s="1"/>
  <c r="BQ345" i="26" a="1"/>
  <c r="BQ345" i="26" s="1"/>
  <c r="BZ314" i="26" a="1"/>
  <c r="BZ314" i="26" s="1"/>
  <c r="BL322" i="26" a="1"/>
  <c r="BL322" i="26" s="1"/>
  <c r="BD319" i="26" a="1"/>
  <c r="BD319" i="26" s="1"/>
  <c r="CG311" i="26" a="1"/>
  <c r="CG311" i="26" s="1"/>
  <c r="CG413" i="26" s="1"/>
  <c r="AJ137" i="27" s="1"/>
  <c r="BE348" i="26" a="1"/>
  <c r="BE348" i="26" s="1"/>
  <c r="CE337" i="26" a="1"/>
  <c r="CE337" i="26" s="1"/>
  <c r="BC375" i="26" a="1"/>
  <c r="BC375" i="26" s="1"/>
  <c r="BI358" i="26" a="1"/>
  <c r="BI358" i="26" s="1"/>
  <c r="BE292" i="26" a="1"/>
  <c r="BE292" i="26" s="1"/>
  <c r="CG375" i="26" a="1"/>
  <c r="CG375" i="26" s="1"/>
  <c r="CG477" i="26" s="1"/>
  <c r="AJ201" i="27" s="1"/>
  <c r="AY330" i="26" a="1"/>
  <c r="AY330" i="26" s="1"/>
  <c r="AY432" i="26" s="1"/>
  <c r="F156" i="27" s="1"/>
  <c r="BM359" i="26" a="1"/>
  <c r="BM359" i="26" s="1"/>
  <c r="BT307" i="26" a="1"/>
  <c r="BT307" i="26" s="1"/>
  <c r="CA292" i="26" a="1"/>
  <c r="CA292" i="26" s="1"/>
  <c r="BF307" i="26" a="1"/>
  <c r="BF307" i="26" s="1"/>
  <c r="AY334" i="26" a="1"/>
  <c r="AY334" i="26" s="1"/>
  <c r="AY436" i="26" s="1"/>
  <c r="F160" i="27" s="1"/>
  <c r="BV306" i="26" a="1"/>
  <c r="BV306" i="26" s="1"/>
  <c r="BX371" i="26" a="1"/>
  <c r="BX371" i="26" s="1"/>
  <c r="AX305" i="26" a="1"/>
  <c r="AX305" i="26" s="1"/>
  <c r="AX407" i="26" s="1"/>
  <c r="E131" i="27" s="1"/>
  <c r="CF316" i="26" a="1"/>
  <c r="CF316" i="26" s="1"/>
  <c r="BL366" i="26" a="1"/>
  <c r="BL366" i="26" s="1"/>
  <c r="BM292" i="26" a="1"/>
  <c r="BM292" i="26" s="1"/>
  <c r="BM361" i="26" a="1"/>
  <c r="BM361" i="26" s="1"/>
  <c r="CI366" i="26" a="1"/>
  <c r="CI366" i="26" s="1"/>
  <c r="CI468" i="26" s="1"/>
  <c r="AL192" i="27" s="1"/>
  <c r="BO295" i="26" a="1"/>
  <c r="BO295" i="26" s="1"/>
  <c r="CG342" i="26" a="1"/>
  <c r="CG342" i="26" s="1"/>
  <c r="CG444" i="26" s="1"/>
  <c r="AJ168" i="27" s="1"/>
  <c r="AY310" i="26" a="1"/>
  <c r="AY310" i="26" s="1"/>
  <c r="AY412" i="26" s="1"/>
  <c r="F136" i="27" s="1"/>
  <c r="BH366" i="26" a="1"/>
  <c r="BH366" i="26" s="1"/>
  <c r="BW371" i="26" a="1"/>
  <c r="BW371" i="26" s="1"/>
  <c r="BG375" i="26" a="1"/>
  <c r="BG375" i="26" s="1"/>
  <c r="CE355" i="26" a="1"/>
  <c r="CE355" i="26" s="1"/>
  <c r="BO336" i="26" a="1"/>
  <c r="BO336" i="26" s="1"/>
  <c r="BY320" i="26" a="1"/>
  <c r="BY320" i="26" s="1"/>
  <c r="BU286" i="26" a="1"/>
  <c r="BU286" i="26" s="1"/>
  <c r="BA312" i="26" a="1"/>
  <c r="BA312" i="26" s="1"/>
  <c r="BU280" i="26" a="1"/>
  <c r="BU280" i="26" s="1"/>
  <c r="BQ304" i="26" a="1"/>
  <c r="BQ304" i="26" s="1"/>
  <c r="CD315" i="26" a="1"/>
  <c r="CD315" i="26" s="1"/>
  <c r="BV363" i="26" a="1"/>
  <c r="BV363" i="26" s="1"/>
  <c r="BT348" i="26" a="1"/>
  <c r="BT348" i="26" s="1"/>
  <c r="CI344" i="26" a="1"/>
  <c r="CI344" i="26" s="1"/>
  <c r="CI446" i="26" s="1"/>
  <c r="AL170" i="27" s="1"/>
  <c r="BY299" i="26" a="1"/>
  <c r="BY299" i="26" s="1"/>
  <c r="CC360" i="26" a="1"/>
  <c r="CC360" i="26" s="1"/>
  <c r="BX361" i="26" a="1"/>
  <c r="BX361" i="26" s="1"/>
  <c r="BO314" i="26" a="1"/>
  <c r="BO314" i="26" s="1"/>
  <c r="BJ344" i="26" a="1"/>
  <c r="BJ344" i="26" s="1"/>
  <c r="BJ343" i="26" a="1"/>
  <c r="BJ343" i="26" s="1"/>
  <c r="BF332" i="26" a="1"/>
  <c r="BF332" i="26" s="1"/>
  <c r="BY318" i="26" a="1"/>
  <c r="BY318" i="26" s="1"/>
  <c r="BD283" i="26" a="1"/>
  <c r="BD283" i="26" s="1"/>
  <c r="BQ347" i="26" a="1"/>
  <c r="BQ347" i="26" s="1"/>
  <c r="CH318" i="26" a="1"/>
  <c r="CH318" i="26" s="1"/>
  <c r="CH420" i="26" s="1"/>
  <c r="AK144" i="27" s="1"/>
  <c r="BS326" i="26" a="1"/>
  <c r="BS326" i="26" s="1"/>
  <c r="CG356" i="26" a="1"/>
  <c r="CG356" i="26" s="1"/>
  <c r="CG458" i="26" s="1"/>
  <c r="AJ182" i="27" s="1"/>
  <c r="BD285" i="26" a="1"/>
  <c r="BD285" i="26" s="1"/>
  <c r="CC302" i="26" a="1"/>
  <c r="CC302" i="26" s="1"/>
  <c r="CF317" i="26" a="1"/>
  <c r="CF317" i="26" s="1"/>
  <c r="BO307" i="26" a="1"/>
  <c r="BO307" i="26" s="1"/>
  <c r="BQ365" i="26" a="1"/>
  <c r="BQ365" i="26" s="1"/>
  <c r="BD354" i="26" a="1"/>
  <c r="BD354" i="26" s="1"/>
  <c r="BW344" i="26" a="1"/>
  <c r="BW344" i="26" s="1"/>
  <c r="BE341" i="26" a="1"/>
  <c r="BE341" i="26" s="1"/>
  <c r="BN283" i="26" a="1"/>
  <c r="BN283" i="26" s="1"/>
  <c r="CI340" i="26" a="1"/>
  <c r="CI340" i="26" s="1"/>
  <c r="CI442" i="26" s="1"/>
  <c r="AL166" i="27" s="1"/>
  <c r="BC284" i="26" a="1"/>
  <c r="BC284" i="26" s="1"/>
  <c r="BY371" i="26" a="1"/>
  <c r="BY371" i="26" s="1"/>
  <c r="BJ287" i="26" a="1"/>
  <c r="BJ287" i="26" s="1"/>
  <c r="BL329" i="26" a="1"/>
  <c r="BL329" i="26" s="1"/>
  <c r="BH375" i="26" a="1"/>
  <c r="BH375" i="26" s="1"/>
  <c r="BR341" i="26" a="1"/>
  <c r="BR341" i="26" s="1"/>
  <c r="CA286" i="26" a="1"/>
  <c r="CA286" i="26" s="1"/>
  <c r="CG327" i="26" a="1"/>
  <c r="CG327" i="26" s="1"/>
  <c r="CG429" i="26" s="1"/>
  <c r="AJ153" i="27" s="1"/>
  <c r="BY361" i="26" a="1"/>
  <c r="BY361" i="26" s="1"/>
  <c r="BF366" i="26" a="1"/>
  <c r="BF366" i="26" s="1"/>
  <c r="CI329" i="26" a="1"/>
  <c r="CI329" i="26" s="1"/>
  <c r="CI431" i="26" s="1"/>
  <c r="AL155" i="27" s="1"/>
  <c r="CI303" i="26" a="1"/>
  <c r="CI303" i="26" s="1"/>
  <c r="CI405" i="26" s="1"/>
  <c r="AL129" i="27" s="1"/>
  <c r="BD329" i="26" a="1"/>
  <c r="BD329" i="26" s="1"/>
  <c r="CC311" i="26" a="1"/>
  <c r="CC311" i="26" s="1"/>
  <c r="CI301" i="26" a="1"/>
  <c r="CI301" i="26" s="1"/>
  <c r="CI403" i="26" s="1"/>
  <c r="AL127" i="27" s="1"/>
  <c r="BS291" i="26" a="1"/>
  <c r="BS291" i="26" s="1"/>
  <c r="BS296" i="26" a="1"/>
  <c r="BS296" i="26" s="1"/>
  <c r="BN349" i="26" a="1"/>
  <c r="BN349" i="26" s="1"/>
  <c r="CG338" i="26" a="1"/>
  <c r="CG338" i="26" s="1"/>
  <c r="CG440" i="26" s="1"/>
  <c r="AJ164" i="27" s="1"/>
  <c r="BG280" i="26" a="1"/>
  <c r="BG280" i="26" s="1"/>
  <c r="BH344" i="26" a="1"/>
  <c r="BH344" i="26" s="1"/>
  <c r="BB286" i="26" a="1"/>
  <c r="BB286" i="26" s="1"/>
  <c r="BZ280" i="26" a="1"/>
  <c r="BZ280" i="26" s="1"/>
  <c r="AX354" i="26" a="1"/>
  <c r="AX354" i="26" s="1"/>
  <c r="AX456" i="26" s="1"/>
  <c r="E180" i="27" s="1"/>
  <c r="CA335" i="26" a="1"/>
  <c r="CA335" i="26" s="1"/>
  <c r="BF354" i="26" a="1"/>
  <c r="BF354" i="26" s="1"/>
  <c r="BP324" i="26" a="1"/>
  <c r="BP324" i="26" s="1"/>
  <c r="CB335" i="26" a="1"/>
  <c r="CB335" i="26" s="1"/>
  <c r="CF353" i="26" a="1"/>
  <c r="CF353" i="26" s="1"/>
  <c r="CB316" i="26" a="1"/>
  <c r="CB316" i="26" s="1"/>
  <c r="BP280" i="26" a="1"/>
  <c r="BP280" i="26" s="1"/>
  <c r="BO332" i="26" a="1"/>
  <c r="BO332" i="26" s="1"/>
  <c r="BO355" i="26" a="1"/>
  <c r="BO355" i="26" s="1"/>
  <c r="CG370" i="26" a="1"/>
  <c r="CG370" i="26" s="1"/>
  <c r="CG472" i="26" s="1"/>
  <c r="AJ196" i="27" s="1"/>
  <c r="CE292" i="26" a="1"/>
  <c r="CE292" i="26" s="1"/>
  <c r="BO325" i="26" a="1"/>
  <c r="BO325" i="26" s="1"/>
  <c r="CG291" i="26" a="1"/>
  <c r="CG291" i="26" s="1"/>
  <c r="CG393" i="26" s="1"/>
  <c r="AJ117" i="27" s="1"/>
  <c r="BM352" i="26" a="1"/>
  <c r="BM352" i="26" s="1"/>
  <c r="BX373" i="26" a="1"/>
  <c r="BX373" i="26" s="1"/>
  <c r="BT313" i="26" a="1"/>
  <c r="BT313" i="26" s="1"/>
  <c r="CH338" i="26" a="1"/>
  <c r="CH338" i="26" s="1"/>
  <c r="CH440" i="26" s="1"/>
  <c r="AK164" i="27" s="1"/>
  <c r="BI327" i="26" a="1"/>
  <c r="BI327" i="26" s="1"/>
  <c r="BB317" i="26" a="1"/>
  <c r="BB317" i="26" s="1"/>
  <c r="AY367" i="26" a="1"/>
  <c r="AY367" i="26" s="1"/>
  <c r="AY469" i="26" s="1"/>
  <c r="F193" i="27" s="1"/>
  <c r="BP374" i="26" a="1"/>
  <c r="BP374" i="26" s="1"/>
  <c r="BB332" i="26" a="1"/>
  <c r="BB332" i="26" s="1"/>
  <c r="BV358" i="26" a="1"/>
  <c r="BV358" i="26" s="1"/>
  <c r="BW336" i="26" a="1"/>
  <c r="BW336" i="26" s="1"/>
  <c r="CC351" i="26" a="1"/>
  <c r="CC351" i="26" s="1"/>
  <c r="CF313" i="26" a="1"/>
  <c r="CF313" i="26" s="1"/>
  <c r="BY284" i="26" a="1"/>
  <c r="BY284" i="26" s="1"/>
  <c r="BV326" i="26" a="1"/>
  <c r="BV326" i="26" s="1"/>
  <c r="CI347" i="26" a="1"/>
  <c r="CI347" i="26" s="1"/>
  <c r="CI449" i="26" s="1"/>
  <c r="AL173" i="27" s="1"/>
  <c r="BQ284" i="26" a="1"/>
  <c r="BQ284" i="26" s="1"/>
  <c r="BL367" i="26" a="1"/>
  <c r="BL367" i="26" s="1"/>
  <c r="BY285" i="26" a="1"/>
  <c r="BY285" i="26" s="1"/>
  <c r="BL361" i="26" a="1"/>
  <c r="BL361" i="26" s="1"/>
  <c r="BE301" i="26" a="1"/>
  <c r="BE301" i="26" s="1"/>
  <c r="CG281" i="26" a="1"/>
  <c r="CG281" i="26" s="1"/>
  <c r="CG383" i="26" s="1"/>
  <c r="AJ107" i="27" s="1"/>
  <c r="BW313" i="26" a="1"/>
  <c r="BW313" i="26" s="1"/>
  <c r="BX318" i="26" a="1"/>
  <c r="BX318" i="26" s="1"/>
  <c r="BV325" i="26" a="1"/>
  <c r="BV325" i="26" s="1"/>
  <c r="AX353" i="26" a="1"/>
  <c r="AX353" i="26" s="1"/>
  <c r="AX455" i="26" s="1"/>
  <c r="E179" i="27" s="1"/>
  <c r="CI306" i="26" a="1"/>
  <c r="CI306" i="26" s="1"/>
  <c r="CI408" i="26" s="1"/>
  <c r="AL132" i="27" s="1"/>
  <c r="BT302" i="26" a="1"/>
  <c r="BT302" i="26" s="1"/>
  <c r="BT321" i="26" a="1"/>
  <c r="BT321" i="26" s="1"/>
  <c r="BV318" i="26" a="1"/>
  <c r="BV318" i="26" s="1"/>
  <c r="BN317" i="26" a="1"/>
  <c r="BN317" i="26" s="1"/>
  <c r="BC285" i="26" a="1"/>
  <c r="BC285" i="26" s="1"/>
  <c r="BZ313" i="26" a="1"/>
  <c r="BZ313" i="26" s="1"/>
  <c r="BL303" i="26" a="1"/>
  <c r="BL303" i="26" s="1"/>
  <c r="AZ303" i="26" a="1"/>
  <c r="AZ303" i="26" s="1"/>
  <c r="AZ405" i="26" s="1"/>
  <c r="G129" i="27" s="1"/>
  <c r="CD330" i="26" a="1"/>
  <c r="CD330" i="26" s="1"/>
  <c r="AY373" i="26" a="1"/>
  <c r="AY373" i="26" s="1"/>
  <c r="AY475" i="26" s="1"/>
  <c r="F199" i="27" s="1"/>
  <c r="CE348" i="26" a="1"/>
  <c r="CE348" i="26" s="1"/>
  <c r="BG305" i="26" a="1"/>
  <c r="BG305" i="26" s="1"/>
  <c r="BG298" i="26" a="1"/>
  <c r="BG298" i="26" s="1"/>
  <c r="BS364" i="26" a="1"/>
  <c r="BS364" i="26" s="1"/>
  <c r="CC319" i="26" a="1"/>
  <c r="CC319" i="26" s="1"/>
  <c r="AX318" i="26" a="1"/>
  <c r="AX318" i="26" s="1"/>
  <c r="AX420" i="26" s="1"/>
  <c r="E144" i="27" s="1"/>
  <c r="CF351" i="26" a="1"/>
  <c r="CF351" i="26" s="1"/>
  <c r="BN309" i="26" a="1"/>
  <c r="BN309" i="26" s="1"/>
  <c r="BE342" i="26" a="1"/>
  <c r="BE342" i="26" s="1"/>
  <c r="BB374" i="26" a="1"/>
  <c r="BB374" i="26" s="1"/>
  <c r="CC309" i="26" a="1"/>
  <c r="CC309" i="26" s="1"/>
  <c r="CC323" i="26" a="1"/>
  <c r="CC323" i="26" s="1"/>
  <c r="AZ342" i="26" a="1"/>
  <c r="AZ342" i="26" s="1"/>
  <c r="AZ444" i="26" s="1"/>
  <c r="G168" i="27" s="1"/>
  <c r="CD363" i="26" a="1"/>
  <c r="CD363" i="26" s="1"/>
  <c r="CI353" i="26" a="1"/>
  <c r="CI353" i="26" s="1"/>
  <c r="CI455" i="26" s="1"/>
  <c r="AL179" i="27" s="1"/>
  <c r="BK337" i="26" a="1"/>
  <c r="BK337" i="26" s="1"/>
  <c r="AZ337" i="26" a="1"/>
  <c r="AZ337" i="26" s="1"/>
  <c r="AZ439" i="26" s="1"/>
  <c r="G163" i="27" s="1"/>
  <c r="AZ283" i="26" a="1"/>
  <c r="AZ283" i="26" s="1"/>
  <c r="AZ385" i="26" s="1"/>
  <c r="G109" i="27" s="1"/>
  <c r="BC299" i="26" a="1"/>
  <c r="BC299" i="26" s="1"/>
  <c r="BA321" i="26" a="1"/>
  <c r="BA321" i="26" s="1"/>
  <c r="CD371" i="26" a="1"/>
  <c r="CD371" i="26" s="1"/>
  <c r="BI293" i="26" a="1"/>
  <c r="BI293" i="26" s="1"/>
  <c r="CB300" i="26" a="1"/>
  <c r="CB300" i="26" s="1"/>
  <c r="BR332" i="26" a="1"/>
  <c r="BR332" i="26" s="1"/>
  <c r="CA363" i="26" a="1"/>
  <c r="CA363" i="26" s="1"/>
  <c r="AZ341" i="26" a="1"/>
  <c r="AZ341" i="26" s="1"/>
  <c r="AZ443" i="26" s="1"/>
  <c r="G167" i="27" s="1"/>
  <c r="BF314" i="26" a="1"/>
  <c r="BF314" i="26" s="1"/>
  <c r="CH327" i="26" a="1"/>
  <c r="CH327" i="26" s="1"/>
  <c r="CH429" i="26" s="1"/>
  <c r="AK153" i="27" s="1"/>
  <c r="CA290" i="26" a="1"/>
  <c r="CA290" i="26" s="1"/>
  <c r="CB292" i="26" a="1"/>
  <c r="CB292" i="26" s="1"/>
  <c r="BB364" i="26" a="1"/>
  <c r="BB364" i="26" s="1"/>
  <c r="BK362" i="26" a="1"/>
  <c r="BK362" i="26" s="1"/>
  <c r="CD354" i="26" a="1"/>
  <c r="CD354" i="26" s="1"/>
  <c r="BR291" i="26" a="1"/>
  <c r="BR291" i="26" s="1"/>
  <c r="BS365" i="26" a="1"/>
  <c r="BS365" i="26" s="1"/>
  <c r="CA371" i="26" a="1"/>
  <c r="CA371" i="26" s="1"/>
  <c r="BY357" i="26" a="1"/>
  <c r="BY357" i="26" s="1"/>
  <c r="BT351" i="26" a="1"/>
  <c r="BT351" i="26" s="1"/>
  <c r="BG376" i="26" a="1"/>
  <c r="BG376" i="26" s="1"/>
  <c r="CD325" i="26" a="1"/>
  <c r="CD325" i="26" s="1"/>
  <c r="BM337" i="26" a="1"/>
  <c r="BM337" i="26" s="1"/>
  <c r="BJ294" i="26" a="1"/>
  <c r="BJ294" i="26" s="1"/>
  <c r="BY289" i="26" a="1"/>
  <c r="BY289" i="26" s="1"/>
  <c r="CI305" i="26" a="1"/>
  <c r="CI305" i="26" s="1"/>
  <c r="CI407" i="26" s="1"/>
  <c r="AL131" i="27" s="1"/>
  <c r="BQ306" i="26" a="1"/>
  <c r="BQ306" i="26" s="1"/>
  <c r="BV352" i="26" a="1"/>
  <c r="BV352" i="26" s="1"/>
  <c r="AZ298" i="26" a="1"/>
  <c r="AZ298" i="26" s="1"/>
  <c r="AZ400" i="26" s="1"/>
  <c r="G124" i="27" s="1"/>
  <c r="BT370" i="26" a="1"/>
  <c r="BT370" i="26" s="1"/>
  <c r="BJ286" i="26" a="1"/>
  <c r="BJ286" i="26" s="1"/>
  <c r="BB290" i="26" a="1"/>
  <c r="BB290" i="26" s="1"/>
  <c r="BA331" i="26" a="1"/>
  <c r="BA331" i="26" s="1"/>
  <c r="BY323" i="26" a="1"/>
  <c r="BY323" i="26" s="1"/>
  <c r="CD290" i="26" a="1"/>
  <c r="CD290" i="26" s="1"/>
  <c r="CF324" i="26" a="1"/>
  <c r="CF324" i="26" s="1"/>
  <c r="CI317" i="26" a="1"/>
  <c r="CI317" i="26" s="1"/>
  <c r="CI419" i="26" s="1"/>
  <c r="AL143" i="27" s="1"/>
  <c r="BU343" i="26" a="1"/>
  <c r="BU343" i="26" s="1"/>
  <c r="CH281" i="26" a="1"/>
  <c r="CH281" i="26" s="1"/>
  <c r="CH383" i="26" s="1"/>
  <c r="AK107" i="27" s="1"/>
  <c r="BV376" i="26" a="1"/>
  <c r="BV376" i="26" s="1"/>
  <c r="BF315" i="26" a="1"/>
  <c r="BF315" i="26" s="1"/>
  <c r="AY345" i="26" a="1"/>
  <c r="AY345" i="26" s="1"/>
  <c r="AY447" i="26" s="1"/>
  <c r="F171" i="27" s="1"/>
  <c r="BT320" i="26" a="1"/>
  <c r="BT320" i="26" s="1"/>
  <c r="BZ321" i="26" a="1"/>
  <c r="BZ321" i="26" s="1"/>
  <c r="BX317" i="26" a="1"/>
  <c r="BX317" i="26" s="1"/>
  <c r="CI368" i="26" a="1"/>
  <c r="CI368" i="26" s="1"/>
  <c r="CI470" i="26" s="1"/>
  <c r="AL194" i="27" s="1"/>
  <c r="AX279" i="26" a="1"/>
  <c r="AX279" i="26" s="1"/>
  <c r="AX381" i="26" s="1"/>
  <c r="E105" i="27" s="1"/>
  <c r="BW362" i="26" a="1"/>
  <c r="BW362" i="26" s="1"/>
  <c r="BW464" i="26" s="1"/>
  <c r="AD188" i="27" s="1"/>
  <c r="BV310" i="26" a="1"/>
  <c r="BV310" i="26" s="1"/>
  <c r="BX344" i="26" a="1"/>
  <c r="BX344" i="26" s="1"/>
  <c r="BM360" i="26" a="1"/>
  <c r="BM360" i="26" s="1"/>
  <c r="CH301" i="26" a="1"/>
  <c r="CH301" i="26" s="1"/>
  <c r="CH403" i="26" s="1"/>
  <c r="AK127" i="27" s="1"/>
  <c r="BK361" i="26" a="1"/>
  <c r="BK361" i="26" s="1"/>
  <c r="BK309" i="26" a="1"/>
  <c r="BK309" i="26" s="1"/>
  <c r="BU320" i="26" a="1"/>
  <c r="BU320" i="26" s="1"/>
  <c r="BO369" i="26" a="1"/>
  <c r="BO369" i="26" s="1"/>
  <c r="CG314" i="26" a="1"/>
  <c r="CG314" i="26" s="1"/>
  <c r="CG416" i="26" s="1"/>
  <c r="AJ140" i="27" s="1"/>
  <c r="BC302" i="26" a="1"/>
  <c r="BC302" i="26" s="1"/>
  <c r="BE325" i="26" a="1"/>
  <c r="BE325" i="26" s="1"/>
  <c r="BX366" i="26" a="1"/>
  <c r="BX366" i="26" s="1"/>
  <c r="BX281" i="26" a="1"/>
  <c r="BX281" i="26" s="1"/>
  <c r="BU353" i="26" a="1"/>
  <c r="BU353" i="26" s="1"/>
  <c r="BP288" i="26" a="1"/>
  <c r="BP288" i="26" s="1"/>
  <c r="BA297" i="26" a="1"/>
  <c r="BA297" i="26" s="1"/>
  <c r="BP352" i="26" a="1"/>
  <c r="BP352" i="26" s="1"/>
  <c r="AX336" i="26" a="1"/>
  <c r="AX336" i="26" s="1"/>
  <c r="AX438" i="26" s="1"/>
  <c r="E162" i="27" s="1"/>
  <c r="CD284" i="26" a="1"/>
  <c r="CD284" i="26" s="1"/>
  <c r="CI374" i="26" a="1"/>
  <c r="CI374" i="26" s="1"/>
  <c r="CI476" i="26" s="1"/>
  <c r="AL200" i="27" s="1"/>
  <c r="BM281" i="26" a="1"/>
  <c r="BM281" i="26" s="1"/>
  <c r="BH294" i="26" a="1"/>
  <c r="BH294" i="26" s="1"/>
  <c r="BB345" i="26" a="1"/>
  <c r="BB345" i="26" s="1"/>
  <c r="BI287" i="26" a="1"/>
  <c r="BI287" i="26" s="1"/>
  <c r="CG334" i="26" a="1"/>
  <c r="CG334" i="26" s="1"/>
  <c r="CG436" i="26" s="1"/>
  <c r="AJ160" i="27" s="1"/>
  <c r="AX315" i="26" a="1"/>
  <c r="AX315" i="26" s="1"/>
  <c r="AX417" i="26" s="1"/>
  <c r="E141" i="27" s="1"/>
  <c r="AX300" i="26" a="1"/>
  <c r="AX300" i="26" s="1"/>
  <c r="AX402" i="26" s="1"/>
  <c r="E126" i="27" s="1"/>
  <c r="BW315" i="26" a="1"/>
  <c r="BW315" i="26" s="1"/>
  <c r="BP336" i="26" a="1"/>
  <c r="BP336" i="26" s="1"/>
  <c r="BF337" i="26" a="1"/>
  <c r="BF337" i="26" s="1"/>
  <c r="BU289" i="26" a="1"/>
  <c r="BU289" i="26" s="1"/>
  <c r="BS368" i="26" a="1"/>
  <c r="BS368" i="26" s="1"/>
  <c r="BW314" i="26" a="1"/>
  <c r="BW314" i="26" s="1"/>
  <c r="BK308" i="26" a="1"/>
  <c r="BK308" i="26" s="1"/>
  <c r="CI363" i="26" a="1"/>
  <c r="CI363" i="26" s="1"/>
  <c r="CI465" i="26" s="1"/>
  <c r="AL189" i="27" s="1"/>
  <c r="BW291" i="26" a="1"/>
  <c r="BW291" i="26" s="1"/>
  <c r="BZ359" i="26" a="1"/>
  <c r="BZ359" i="26" s="1"/>
  <c r="BN302" i="26" a="1"/>
  <c r="BN302" i="26" s="1"/>
  <c r="BX365" i="26" a="1"/>
  <c r="BX365" i="26" s="1"/>
  <c r="BQ376" i="26" a="1"/>
  <c r="BQ376" i="26" s="1"/>
  <c r="BK281" i="26" a="1"/>
  <c r="BK281" i="26" s="1"/>
  <c r="BC283" i="26" a="1"/>
  <c r="BC283" i="26" s="1"/>
  <c r="CI335" i="26" a="1"/>
  <c r="CI335" i="26" s="1"/>
  <c r="CI437" i="26" s="1"/>
  <c r="AL161" i="27" s="1"/>
  <c r="CB368" i="26" a="1"/>
  <c r="CB368" i="26" s="1"/>
  <c r="BV309" i="26" a="1"/>
  <c r="BV309" i="26" s="1"/>
  <c r="CF290" i="26" a="1"/>
  <c r="CF290" i="26" s="1"/>
  <c r="BF284" i="26" a="1"/>
  <c r="BF284" i="26" s="1"/>
  <c r="BV371" i="26" a="1"/>
  <c r="BV371" i="26" s="1"/>
  <c r="CH350" i="26" a="1"/>
  <c r="CH350" i="26" s="1"/>
  <c r="CH452" i="26" s="1"/>
  <c r="AK176" i="27" s="1"/>
  <c r="BU369" i="26" a="1"/>
  <c r="BU369" i="26" s="1"/>
  <c r="BZ349" i="26" a="1"/>
  <c r="BZ349" i="26" s="1"/>
  <c r="BX300" i="26" a="1"/>
  <c r="BX300" i="26" s="1"/>
  <c r="BV328" i="26" a="1"/>
  <c r="BV328" i="26" s="1"/>
  <c r="BG291" i="26" a="1"/>
  <c r="BG291" i="26" s="1"/>
  <c r="BA369" i="26" a="1"/>
  <c r="BA369" i="26" s="1"/>
  <c r="CA296" i="26" a="1"/>
  <c r="CA296" i="26" s="1"/>
  <c r="AZ335" i="26" a="1"/>
  <c r="AZ335" i="26" s="1"/>
  <c r="AZ437" i="26" s="1"/>
  <c r="G161" i="27" s="1"/>
  <c r="BR359" i="26" a="1"/>
  <c r="BR359" i="26" s="1"/>
  <c r="CF310" i="26" a="1"/>
  <c r="CF310" i="26" s="1"/>
  <c r="BV285" i="26" a="1"/>
  <c r="BV285" i="26" s="1"/>
  <c r="CG309" i="26" a="1"/>
  <c r="CG309" i="26" s="1"/>
  <c r="CG411" i="26" s="1"/>
  <c r="AJ135" i="27" s="1"/>
  <c r="BP328" i="26" a="1"/>
  <c r="BP328" i="26" s="1"/>
  <c r="BH367" i="26" a="1"/>
  <c r="BH367" i="26" s="1"/>
  <c r="BZ369" i="26" a="1"/>
  <c r="BZ369" i="26" s="1"/>
  <c r="BP293" i="26" a="1"/>
  <c r="BP293" i="26" s="1"/>
  <c r="BW306" i="26" a="1"/>
  <c r="BW306" i="26" s="1"/>
  <c r="BD291" i="26" a="1"/>
  <c r="BD291" i="26" s="1"/>
  <c r="BT329" i="26" a="1"/>
  <c r="BT329" i="26" s="1"/>
  <c r="BM282" i="26" a="1"/>
  <c r="BM282" i="26" s="1"/>
  <c r="CH290" i="26" a="1"/>
  <c r="CH290" i="26" s="1"/>
  <c r="CH392" i="26" s="1"/>
  <c r="AK116" i="27" s="1"/>
  <c r="CG282" i="26" a="1"/>
  <c r="CG282" i="26" s="1"/>
  <c r="CG384" i="26" s="1"/>
  <c r="AJ108" i="27" s="1"/>
  <c r="CE321" i="26" a="1"/>
  <c r="CE321" i="26" s="1"/>
  <c r="AZ309" i="26" a="1"/>
  <c r="AZ309" i="26" s="1"/>
  <c r="AZ411" i="26" s="1"/>
  <c r="G135" i="27" s="1"/>
  <c r="CD287" i="26" a="1"/>
  <c r="CD287" i="26" s="1"/>
  <c r="BG360" i="26" a="1"/>
  <c r="BG360" i="26" s="1"/>
  <c r="BF300" i="26" a="1"/>
  <c r="BF300" i="26" s="1"/>
  <c r="BP319" i="26" a="1"/>
  <c r="BP319" i="26" s="1"/>
  <c r="BQ323" i="26" a="1"/>
  <c r="BQ323" i="26" s="1"/>
  <c r="BM341" i="26" a="1"/>
  <c r="BM341" i="26" s="1"/>
  <c r="BJ339" i="26" a="1"/>
  <c r="BJ339" i="26" s="1"/>
  <c r="BB305" i="26" a="1"/>
  <c r="BB305" i="26" s="1"/>
  <c r="BL360" i="26" a="1"/>
  <c r="BL360" i="26" s="1"/>
  <c r="CC354" i="26" a="1"/>
  <c r="CC354" i="26" s="1"/>
  <c r="BK365" i="26" a="1"/>
  <c r="BK365" i="26" s="1"/>
  <c r="BS311" i="26" a="1"/>
  <c r="BS311" i="26" s="1"/>
  <c r="BU282" i="26" a="1"/>
  <c r="BU282" i="26" s="1"/>
  <c r="BM353" i="26" a="1"/>
  <c r="BM353" i="26" s="1"/>
  <c r="BZ335" i="26" a="1"/>
  <c r="BZ335" i="26" s="1"/>
  <c r="BI333" i="26" a="1"/>
  <c r="BI333" i="26" s="1"/>
  <c r="BZ366" i="26" a="1"/>
  <c r="BZ366" i="26" s="1"/>
  <c r="BA339" i="26" a="1"/>
  <c r="BA339" i="26" s="1"/>
  <c r="BN350" i="26" a="1"/>
  <c r="BN350" i="26" s="1"/>
  <c r="BF289" i="26" a="1"/>
  <c r="BF289" i="26" s="1"/>
  <c r="CF337" i="26" a="1"/>
  <c r="CF337" i="26" s="1"/>
  <c r="BO337" i="26" a="1"/>
  <c r="BO337" i="26" s="1"/>
  <c r="BJ353" i="26" a="1"/>
  <c r="BJ353" i="26" s="1"/>
  <c r="BI344" i="26" a="1"/>
  <c r="BI344" i="26" s="1"/>
  <c r="CC344" i="26" a="1"/>
  <c r="CC344" i="26" s="1"/>
  <c r="CE329" i="26" a="1"/>
  <c r="CE329" i="26" s="1"/>
  <c r="CA322" i="26" a="1"/>
  <c r="CA322" i="26" s="1"/>
  <c r="BU293" i="26" a="1"/>
  <c r="BU293" i="26" s="1"/>
  <c r="BZ333" i="26" a="1"/>
  <c r="BZ333" i="26" s="1"/>
  <c r="BQ342" i="26" a="1"/>
  <c r="BQ342" i="26" s="1"/>
  <c r="BH331" i="26" a="1"/>
  <c r="BH331" i="26" s="1"/>
  <c r="BR375" i="26" a="1"/>
  <c r="BR375" i="26" s="1"/>
  <c r="CE333" i="26" a="1"/>
  <c r="CE333" i="26" s="1"/>
  <c r="BR370" i="26" a="1"/>
  <c r="BR370" i="26" s="1"/>
  <c r="BT356" i="26" a="1"/>
  <c r="BT356" i="26" s="1"/>
  <c r="CF306" i="26" a="1"/>
  <c r="CF306" i="26" s="1"/>
  <c r="BL284" i="26" a="1"/>
  <c r="BL284" i="26" s="1"/>
  <c r="BF365" i="26" a="1"/>
  <c r="BF365" i="26" s="1"/>
  <c r="BU360" i="26" a="1"/>
  <c r="BU360" i="26" s="1"/>
  <c r="BR365" i="26" a="1"/>
  <c r="BR365" i="26" s="1"/>
  <c r="CI307" i="26" a="1"/>
  <c r="CI307" i="26" s="1"/>
  <c r="CI409" i="26" s="1"/>
  <c r="AL133" i="27" s="1"/>
  <c r="BW311" i="26" a="1"/>
  <c r="BW311" i="26" s="1"/>
  <c r="BR346" i="26" a="1"/>
  <c r="BR346" i="26" s="1"/>
  <c r="BY324" i="26" a="1"/>
  <c r="BY324" i="26" s="1"/>
  <c r="CD322" i="26" a="1"/>
  <c r="CD322" i="26" s="1"/>
  <c r="BA367" i="26" a="1"/>
  <c r="BA367" i="26" s="1"/>
  <c r="BA346" i="26" a="1"/>
  <c r="BA346" i="26" s="1"/>
  <c r="AX330" i="26" a="1"/>
  <c r="AX330" i="26" s="1"/>
  <c r="AX432" i="26" s="1"/>
  <c r="E156" i="27" s="1"/>
  <c r="BU316" i="26" a="1"/>
  <c r="BU316" i="26" s="1"/>
  <c r="BB342" i="26" a="1"/>
  <c r="BB342" i="26" s="1"/>
  <c r="BG370" i="26" a="1"/>
  <c r="BG370" i="26" s="1"/>
  <c r="AY329" i="26" a="1"/>
  <c r="AY329" i="26" s="1"/>
  <c r="AY431" i="26" s="1"/>
  <c r="F155" i="27" s="1"/>
  <c r="CH351" i="26" a="1"/>
  <c r="CH351" i="26" s="1"/>
  <c r="CH453" i="26" s="1"/>
  <c r="AK177" i="27" s="1"/>
  <c r="AY278" i="26" a="1"/>
  <c r="AY278" i="26" s="1"/>
  <c r="AY380" i="26" s="1"/>
  <c r="F104" i="27" s="1"/>
  <c r="BN319" i="26" a="1"/>
  <c r="BN319" i="26" s="1"/>
  <c r="BZ325" i="26" a="1"/>
  <c r="BZ325" i="26" s="1"/>
  <c r="CD323" i="26" a="1"/>
  <c r="CD323" i="26" s="1"/>
  <c r="CD303" i="26" a="1"/>
  <c r="CD303" i="26" s="1"/>
  <c r="BJ309" i="26" a="1"/>
  <c r="BJ309" i="26" s="1"/>
  <c r="BI335" i="26" a="1"/>
  <c r="BI335" i="26" s="1"/>
  <c r="BT339" i="26" a="1"/>
  <c r="BT339" i="26" s="1"/>
  <c r="BH305" i="26" a="1"/>
  <c r="BH305" i="26" s="1"/>
  <c r="CE326" i="26" a="1"/>
  <c r="CE326" i="26" s="1"/>
  <c r="BZ342" i="26" a="1"/>
  <c r="BZ342" i="26" s="1"/>
  <c r="BF349" i="26" a="1"/>
  <c r="BF349" i="26" s="1"/>
  <c r="CF304" i="26" a="1"/>
  <c r="CF304" i="26" s="1"/>
  <c r="BQ285" i="26" a="1"/>
  <c r="BQ285" i="26" s="1"/>
  <c r="CB294" i="26" a="1"/>
  <c r="CB294" i="26" s="1"/>
  <c r="BE313" i="26" a="1"/>
  <c r="BE313" i="26" s="1"/>
  <c r="BJ323" i="26" a="1"/>
  <c r="BJ323" i="26" s="1"/>
  <c r="AY307" i="26" a="1"/>
  <c r="AY307" i="26" s="1"/>
  <c r="AY409" i="26" s="1"/>
  <c r="F133" i="27" s="1"/>
  <c r="BD307" i="26" a="1"/>
  <c r="BD307" i="26" s="1"/>
  <c r="CG279" i="26" a="1"/>
  <c r="CG279" i="26" s="1"/>
  <c r="CG381" i="26" s="1"/>
  <c r="AJ105" i="27" s="1"/>
  <c r="BE299" i="26" a="1"/>
  <c r="BE299" i="26" s="1"/>
  <c r="BR331" i="26" a="1"/>
  <c r="BR331" i="26" s="1"/>
  <c r="BM314" i="26" a="1"/>
  <c r="BM314" i="26" s="1"/>
  <c r="AZ294" i="26" a="1"/>
  <c r="AZ294" i="26" s="1"/>
  <c r="AZ396" i="26" s="1"/>
  <c r="G120" i="27" s="1"/>
  <c r="CE370" i="26" a="1"/>
  <c r="CE370" i="26" s="1"/>
  <c r="CF376" i="26" a="1"/>
  <c r="CF376" i="26" s="1"/>
  <c r="BX313" i="26" a="1"/>
  <c r="BX313" i="26" s="1"/>
  <c r="CF372" i="26" a="1"/>
  <c r="CF372" i="26" s="1"/>
  <c r="BL319" i="26" a="1"/>
  <c r="BL319" i="26" s="1"/>
  <c r="BP296" i="26" a="1"/>
  <c r="BP296" i="26" s="1"/>
  <c r="BJ374" i="26" a="1"/>
  <c r="BJ374" i="26" s="1"/>
  <c r="CG332" i="26" a="1"/>
  <c r="CG332" i="26" s="1"/>
  <c r="CG434" i="26" s="1"/>
  <c r="AJ158" i="27" s="1"/>
  <c r="BV369" i="26" a="1"/>
  <c r="BV369" i="26" s="1"/>
  <c r="BC301" i="26" a="1"/>
  <c r="BC301" i="26" s="1"/>
  <c r="BL296" i="26" a="1"/>
  <c r="BL296" i="26" s="1"/>
  <c r="BC315" i="26" a="1"/>
  <c r="BC315" i="26" s="1"/>
  <c r="BV330" i="26" a="1"/>
  <c r="BV330" i="26" s="1"/>
  <c r="BH310" i="26" a="1"/>
  <c r="BH310" i="26" s="1"/>
  <c r="CE330" i="26" a="1"/>
  <c r="CE330" i="26" s="1"/>
  <c r="BL335" i="26" a="1"/>
  <c r="BL335" i="26" s="1"/>
  <c r="BS294" i="26" a="1"/>
  <c r="BS294" i="26" s="1"/>
  <c r="AX348" i="26" a="1"/>
  <c r="AX348" i="26" s="1"/>
  <c r="AX450" i="26" s="1"/>
  <c r="E174" i="27" s="1"/>
  <c r="BG285" i="26" a="1"/>
  <c r="BG285" i="26" s="1"/>
  <c r="BU359" i="26" a="1"/>
  <c r="BU359" i="26" s="1"/>
  <c r="CF320" i="26" a="1"/>
  <c r="CF320" i="26" s="1"/>
  <c r="BQ332" i="26" a="1"/>
  <c r="BQ332" i="26" s="1"/>
  <c r="AZ367" i="26" a="1"/>
  <c r="AZ367" i="26" s="1"/>
  <c r="AZ469" i="26" s="1"/>
  <c r="G193" i="27" s="1"/>
  <c r="CI373" i="26" a="1"/>
  <c r="CI373" i="26" s="1"/>
  <c r="CI475" i="26" s="1"/>
  <c r="AL199" i="27" s="1"/>
  <c r="CH360" i="26" a="1"/>
  <c r="CH360" i="26" s="1"/>
  <c r="CH462" i="26" s="1"/>
  <c r="AK186" i="27" s="1"/>
  <c r="BK376" i="26" a="1"/>
  <c r="BK376" i="26" s="1"/>
  <c r="BL305" i="26" a="1"/>
  <c r="BL305" i="26" s="1"/>
  <c r="CI308" i="26" a="1"/>
  <c r="CI308" i="26" s="1"/>
  <c r="CI410" i="26" s="1"/>
  <c r="AL134" i="27" s="1"/>
  <c r="BI310" i="26" a="1"/>
  <c r="BI310" i="26" s="1"/>
  <c r="CA349" i="26" a="1"/>
  <c r="CA349" i="26" s="1"/>
  <c r="CA352" i="26" a="1"/>
  <c r="CA352" i="26" s="1"/>
  <c r="BV304" i="26" a="1"/>
  <c r="BV304" i="26" s="1"/>
  <c r="CC362" i="26" a="1"/>
  <c r="CC362" i="26" s="1"/>
  <c r="BQ282" i="26" a="1"/>
  <c r="BQ282" i="26" s="1"/>
  <c r="CE368" i="26" a="1"/>
  <c r="CE368" i="26" s="1"/>
  <c r="CC346" i="26" a="1"/>
  <c r="CC346" i="26" s="1"/>
  <c r="BT291" i="26" a="1"/>
  <c r="BT291" i="26" s="1"/>
  <c r="BL324" i="26" a="1"/>
  <c r="BL324" i="26" s="1"/>
  <c r="CE283" i="26" a="1"/>
  <c r="CE283" i="26" s="1"/>
  <c r="BA317" i="26" a="1"/>
  <c r="BA317" i="26" s="1"/>
  <c r="BK284" i="26" a="1"/>
  <c r="BK284" i="26" s="1"/>
  <c r="BL318" i="26" a="1"/>
  <c r="BL318" i="26" s="1"/>
  <c r="BM286" i="26" a="1"/>
  <c r="BM286" i="26" s="1"/>
  <c r="CE289" i="26" a="1"/>
  <c r="CE289" i="26" s="1"/>
  <c r="BT328" i="26" a="1"/>
  <c r="BT328" i="26" s="1"/>
  <c r="CD311" i="26" a="1"/>
  <c r="CD311" i="26" s="1"/>
  <c r="BU313" i="26" a="1"/>
  <c r="BU313" i="26" s="1"/>
  <c r="BK341" i="26" a="1"/>
  <c r="BK341" i="26" s="1"/>
  <c r="AZ324" i="26" a="1"/>
  <c r="AZ324" i="26" s="1"/>
  <c r="AZ426" i="26" s="1"/>
  <c r="G150" i="27" s="1"/>
  <c r="BK347" i="26" a="1"/>
  <c r="BK347" i="26" s="1"/>
  <c r="AX299" i="26" a="1"/>
  <c r="AX299" i="26" s="1"/>
  <c r="AX401" i="26" s="1"/>
  <c r="E125" i="27" s="1"/>
  <c r="BG341" i="26" a="1"/>
  <c r="BG341" i="26" s="1"/>
  <c r="CF283" i="26" a="1"/>
  <c r="CF283" i="26" s="1"/>
  <c r="BO315" i="26" a="1"/>
  <c r="BO315" i="26" s="1"/>
  <c r="CH322" i="26" a="1"/>
  <c r="CH322" i="26" s="1"/>
  <c r="CH424" i="26" s="1"/>
  <c r="AK148" i="27" s="1"/>
  <c r="BN347" i="26" a="1"/>
  <c r="BN347" i="26" s="1"/>
  <c r="BN346" i="26" a="1"/>
  <c r="BN346" i="26" s="1"/>
  <c r="CB308" i="26" a="1"/>
  <c r="CB308" i="26" s="1"/>
  <c r="AY298" i="26" a="1"/>
  <c r="AY298" i="26" s="1"/>
  <c r="AY400" i="26" s="1"/>
  <c r="F124" i="27" s="1"/>
  <c r="BO375" i="26" a="1"/>
  <c r="BO375" i="26" s="1"/>
  <c r="BE359" i="26" a="1"/>
  <c r="BE359" i="26" s="1"/>
  <c r="BQ281" i="26" a="1"/>
  <c r="BQ281" i="26" s="1"/>
  <c r="BG328" i="26" a="1"/>
  <c r="BG328" i="26" s="1"/>
  <c r="BO298" i="26" a="1"/>
  <c r="BO298" i="26" s="1"/>
  <c r="BH356" i="26" a="1"/>
  <c r="BH356" i="26" s="1"/>
  <c r="BQ366" i="26" a="1"/>
  <c r="BQ366" i="26" s="1"/>
  <c r="BY366" i="26" a="1"/>
  <c r="BY366" i="26" s="1"/>
  <c r="BP286" i="26" a="1"/>
  <c r="BP286" i="26" s="1"/>
  <c r="CE366" i="26" a="1"/>
  <c r="CE366" i="26" s="1"/>
  <c r="CC357" i="26" a="1"/>
  <c r="CC357" i="26" s="1"/>
  <c r="BN364" i="26" a="1"/>
  <c r="BN364" i="26" s="1"/>
  <c r="BM370" i="26" a="1"/>
  <c r="BM370" i="26" s="1"/>
  <c r="BD300" i="26" a="1"/>
  <c r="BD300" i="26" s="1"/>
  <c r="BT292" i="26" a="1"/>
  <c r="BT292" i="26" s="1"/>
  <c r="CF359" i="26" a="1"/>
  <c r="CF359" i="26" s="1"/>
  <c r="BF341" i="26" a="1"/>
  <c r="BF341" i="26" s="1"/>
  <c r="BX293" i="26" a="1"/>
  <c r="BX293" i="26" s="1"/>
  <c r="CF373" i="26" a="1"/>
  <c r="CF373" i="26" s="1"/>
  <c r="BB355" i="26" a="1"/>
  <c r="BB355" i="26" s="1"/>
  <c r="BR345" i="26" a="1"/>
  <c r="BR345" i="26" s="1"/>
  <c r="BV345" i="26" a="1"/>
  <c r="BV345" i="26" s="1"/>
  <c r="BP355" i="26" a="1"/>
  <c r="BP355" i="26" s="1"/>
  <c r="BR284" i="26" a="1"/>
  <c r="BR284" i="26" s="1"/>
  <c r="BY365" i="26" a="1"/>
  <c r="BY365" i="26" s="1"/>
  <c r="BM358" i="26" a="1"/>
  <c r="BM358" i="26" s="1"/>
  <c r="AZ354" i="26" a="1"/>
  <c r="AZ354" i="26" s="1"/>
  <c r="AZ456" i="26" s="1"/>
  <c r="G180" i="27" s="1"/>
  <c r="BP356" i="26" a="1"/>
  <c r="BP356" i="26" s="1"/>
  <c r="BF299" i="26" a="1"/>
  <c r="BF299" i="26" s="1"/>
  <c r="BO358" i="26" a="1"/>
  <c r="BO358" i="26" s="1"/>
  <c r="BF339" i="26" a="1"/>
  <c r="BF339" i="26" s="1"/>
  <c r="BT346" i="26" a="1"/>
  <c r="BT346" i="26" s="1"/>
  <c r="BG283" i="26" a="1"/>
  <c r="BG283" i="26" s="1"/>
  <c r="CI343" i="26" a="1"/>
  <c r="CI343" i="26" s="1"/>
  <c r="CI445" i="26" s="1"/>
  <c r="AL169" i="27" s="1"/>
  <c r="CE325" i="26" a="1"/>
  <c r="CE325" i="26" s="1"/>
  <c r="CB283" i="26" a="1"/>
  <c r="CB283" i="26" s="1"/>
  <c r="CC348" i="26" a="1"/>
  <c r="CC348" i="26" s="1"/>
  <c r="BG323" i="26" a="1"/>
  <c r="BG323" i="26" s="1"/>
  <c r="BW376" i="26" a="1"/>
  <c r="BW376" i="26" s="1"/>
  <c r="BO368" i="26" a="1"/>
  <c r="BO368" i="26" s="1"/>
  <c r="CH278" i="26" a="1"/>
  <c r="CH278" i="26" s="1"/>
  <c r="CH380" i="26" s="1"/>
  <c r="AK104" i="27" s="1"/>
  <c r="BU340" i="26" a="1"/>
  <c r="BU340" i="26" s="1"/>
  <c r="BB302" i="26" a="1"/>
  <c r="BB302" i="26" s="1"/>
  <c r="BS333" i="26" a="1"/>
  <c r="BS333" i="26" s="1"/>
  <c r="BN368" i="26" a="1"/>
  <c r="BN368" i="26" s="1"/>
  <c r="CC369" i="26" a="1"/>
  <c r="CC369" i="26" s="1"/>
  <c r="BL349" i="26" a="1"/>
  <c r="BL349" i="26" s="1"/>
  <c r="BU311" i="26" a="1"/>
  <c r="BU311" i="26" s="1"/>
  <c r="CI286" i="26" a="1"/>
  <c r="CI286" i="26" s="1"/>
  <c r="CI388" i="26" s="1"/>
  <c r="AL112" i="27" s="1"/>
  <c r="BJ348" i="26" a="1"/>
  <c r="BJ348" i="26" s="1"/>
  <c r="CG354" i="26" a="1"/>
  <c r="CG354" i="26" s="1"/>
  <c r="CG456" i="26" s="1"/>
  <c r="AJ180" i="27" s="1"/>
  <c r="BV332" i="26" a="1"/>
  <c r="BV332" i="26" s="1"/>
  <c r="CE296" i="26" a="1"/>
  <c r="CE296" i="26" s="1"/>
  <c r="BV323" i="26" a="1"/>
  <c r="BV323" i="26" s="1"/>
  <c r="AX355" i="26" a="1"/>
  <c r="AX355" i="26" s="1"/>
  <c r="AX457" i="26" s="1"/>
  <c r="E181" i="27" s="1"/>
  <c r="BQ291" i="26" a="1"/>
  <c r="BQ291" i="26" s="1"/>
  <c r="BK342" i="26" a="1"/>
  <c r="BK342" i="26" s="1"/>
  <c r="BL299" i="26" a="1"/>
  <c r="BL299" i="26" s="1"/>
  <c r="BA347" i="26" a="1"/>
  <c r="BA347" i="26" s="1"/>
  <c r="BF308" i="26" a="1"/>
  <c r="BF308" i="26" s="1"/>
  <c r="CC328" i="26" a="1"/>
  <c r="CC328" i="26" s="1"/>
  <c r="BA345" i="26" a="1"/>
  <c r="BA345" i="26" s="1"/>
  <c r="BV354" i="26" a="1"/>
  <c r="BV354" i="26" s="1"/>
  <c r="BC366" i="26" a="1"/>
  <c r="BC366" i="26" s="1"/>
  <c r="CI298" i="26" a="1"/>
  <c r="CI298" i="26" s="1"/>
  <c r="CI400" i="26" s="1"/>
  <c r="AL124" i="27" s="1"/>
  <c r="BQ295" i="26" a="1"/>
  <c r="BQ295" i="26" s="1"/>
  <c r="CA307" i="26" a="1"/>
  <c r="CA307" i="26" s="1"/>
  <c r="CA302" i="26" a="1"/>
  <c r="CA302" i="26" s="1"/>
  <c r="BW343" i="26" a="1"/>
  <c r="BW343" i="26" s="1"/>
  <c r="BF352" i="26" a="1"/>
  <c r="BF352" i="26" s="1"/>
  <c r="CA281" i="26" a="1"/>
  <c r="CA281" i="26" s="1"/>
  <c r="BT298" i="26" a="1"/>
  <c r="BT298" i="26" s="1"/>
  <c r="BC367" i="26" a="1"/>
  <c r="BC367" i="26" s="1"/>
  <c r="BQ301" i="26" a="1"/>
  <c r="BQ301" i="26" s="1"/>
  <c r="CB304" i="26" a="1"/>
  <c r="CB304" i="26" s="1"/>
  <c r="AZ351" i="26" a="1"/>
  <c r="AZ351" i="26" s="1"/>
  <c r="AZ453" i="26" s="1"/>
  <c r="G177" i="27" s="1"/>
  <c r="BW294" i="26" a="1"/>
  <c r="BW294" i="26" s="1"/>
  <c r="BV349" i="26" a="1"/>
  <c r="BV349" i="26" s="1"/>
  <c r="BT315" i="26" a="1"/>
  <c r="BT315" i="26" s="1"/>
  <c r="BA302" i="26" a="1"/>
  <c r="BA302" i="26" s="1"/>
  <c r="AY292" i="26" a="1"/>
  <c r="AY292" i="26" s="1"/>
  <c r="AY394" i="26" s="1"/>
  <c r="F118" i="27" s="1"/>
  <c r="AZ321" i="26" a="1"/>
  <c r="AZ321" i="26" s="1"/>
  <c r="AZ423" i="26" s="1"/>
  <c r="G147" i="27" s="1"/>
  <c r="CF370" i="26" a="1"/>
  <c r="CF370" i="26" s="1"/>
  <c r="BN336" i="26" a="1"/>
  <c r="BN336" i="26" s="1"/>
  <c r="CF355" i="26" a="1"/>
  <c r="CF355" i="26" s="1"/>
  <c r="AY340" i="26" a="1"/>
  <c r="AY340" i="26" s="1"/>
  <c r="AY442" i="26" s="1"/>
  <c r="F166" i="27" s="1"/>
  <c r="BQ328" i="26" a="1"/>
  <c r="BQ328" i="26" s="1"/>
  <c r="CC371" i="26" a="1"/>
  <c r="CC371" i="26" s="1"/>
  <c r="BH301" i="26" a="1"/>
  <c r="BH301" i="26" s="1"/>
  <c r="CD321" i="26" a="1"/>
  <c r="CD321" i="26" s="1"/>
  <c r="BI359" i="26" a="1"/>
  <c r="BI359" i="26" s="1"/>
  <c r="BF331" i="26" a="1"/>
  <c r="BF331" i="26" s="1"/>
  <c r="BY303" i="26" a="1"/>
  <c r="BY303" i="26" s="1"/>
  <c r="BK305" i="26" a="1"/>
  <c r="BK305" i="26" s="1"/>
  <c r="BY312" i="26" a="1"/>
  <c r="BY312" i="26" s="1"/>
  <c r="BB359" i="26" a="1"/>
  <c r="BB359" i="26" s="1"/>
  <c r="BQ292" i="26" a="1"/>
  <c r="BQ292" i="26" s="1"/>
  <c r="BO335" i="26" a="1"/>
  <c r="BO335" i="26" s="1"/>
  <c r="BU325" i="26" a="1"/>
  <c r="BU325" i="26" s="1"/>
  <c r="BO341" i="26" a="1"/>
  <c r="BO341" i="26" s="1"/>
  <c r="BF334" i="26" a="1"/>
  <c r="BF334" i="26" s="1"/>
  <c r="BQ361" i="26" a="1"/>
  <c r="BQ361" i="26" s="1"/>
  <c r="BA359" i="26" a="1"/>
  <c r="BA359" i="26" s="1"/>
  <c r="BC341" i="26" a="1"/>
  <c r="BC341" i="26" s="1"/>
  <c r="BG334" i="26" a="1"/>
  <c r="BG334" i="26" s="1"/>
  <c r="BS286" i="26" a="1"/>
  <c r="BS286" i="26" s="1"/>
  <c r="BY305" i="26" a="1"/>
  <c r="BY305" i="26" s="1"/>
  <c r="BP353" i="26" a="1"/>
  <c r="BP353" i="26" s="1"/>
  <c r="BD368" i="26" a="1"/>
  <c r="BD368" i="26" s="1"/>
  <c r="BE376" i="26" a="1"/>
  <c r="BE376" i="26" s="1"/>
  <c r="BF290" i="26" a="1"/>
  <c r="BF290" i="26" s="1"/>
  <c r="BS352" i="26" a="1"/>
  <c r="BS352" i="26" s="1"/>
  <c r="BX370" i="26" a="1"/>
  <c r="BX370" i="26" s="1"/>
  <c r="BP307" i="26" a="1"/>
  <c r="BP307" i="26" s="1"/>
  <c r="CE323" i="26" a="1"/>
  <c r="CE323" i="26" s="1"/>
  <c r="BU347" i="26" a="1"/>
  <c r="BU347" i="26" s="1"/>
  <c r="BN310" i="26" a="1"/>
  <c r="BN310" i="26" s="1"/>
  <c r="CD316" i="26" a="1"/>
  <c r="CD316" i="26" s="1"/>
  <c r="AZ322" i="26" a="1"/>
  <c r="AZ322" i="26" s="1"/>
  <c r="AZ424" i="26" s="1"/>
  <c r="G148" i="27" s="1"/>
  <c r="BI367" i="26" a="1"/>
  <c r="BI367" i="26" s="1"/>
  <c r="BK333" i="26" a="1"/>
  <c r="BK333" i="26" s="1"/>
  <c r="BY348" i="26" a="1"/>
  <c r="BY348" i="26" s="1"/>
  <c r="CE354" i="26" a="1"/>
  <c r="CE354" i="26" s="1"/>
  <c r="BS376" i="26" a="1"/>
  <c r="BS376" i="26" s="1"/>
  <c r="BM329" i="26" a="1"/>
  <c r="BM329" i="26" s="1"/>
  <c r="AY309" i="26" a="1"/>
  <c r="AY309" i="26" s="1"/>
  <c r="AY411" i="26" s="1"/>
  <c r="F135" i="27" s="1"/>
  <c r="BI340" i="26" a="1"/>
  <c r="BI340" i="26" s="1"/>
  <c r="BB351" i="26" a="1"/>
  <c r="BB351" i="26" s="1"/>
  <c r="CB338" i="26" a="1"/>
  <c r="CB338" i="26" s="1"/>
  <c r="BC297" i="26" a="1"/>
  <c r="BC297" i="26" s="1"/>
  <c r="BP311" i="26" a="1"/>
  <c r="BP311" i="26" s="1"/>
  <c r="CF315" i="26" a="1"/>
  <c r="CF315" i="26" s="1"/>
  <c r="BK290" i="26" a="1"/>
  <c r="BK290" i="26" s="1"/>
  <c r="CE284" i="26" a="1"/>
  <c r="CE284" i="26" s="1"/>
  <c r="BH282" i="26" a="1"/>
  <c r="BH282" i="26" s="1"/>
  <c r="CF311" i="26" a="1"/>
  <c r="CF311" i="26" s="1"/>
  <c r="BU324" i="26" a="1"/>
  <c r="BU324" i="26" s="1"/>
  <c r="BI342" i="26" a="1"/>
  <c r="BI342" i="26" s="1"/>
  <c r="BR306" i="26" a="1"/>
  <c r="BR306" i="26" s="1"/>
  <c r="CG350" i="26" a="1"/>
  <c r="CG350" i="26" s="1"/>
  <c r="CG452" i="26" s="1"/>
  <c r="AJ176" i="27" s="1"/>
  <c r="BT279" i="26" a="1"/>
  <c r="BT279" i="26" s="1"/>
  <c r="BZ288" i="26" a="1"/>
  <c r="BZ288" i="26" s="1"/>
  <c r="BG352" i="26" a="1"/>
  <c r="BG352" i="26" s="1"/>
  <c r="CH343" i="26" a="1"/>
  <c r="CH343" i="26" s="1"/>
  <c r="CH445" i="26" s="1"/>
  <c r="AK169" i="27" s="1"/>
  <c r="BN361" i="26" a="1"/>
  <c r="BN361" i="26" s="1"/>
  <c r="BC360" i="26" a="1"/>
  <c r="BC360" i="26" s="1"/>
  <c r="AZ295" i="26" a="1"/>
  <c r="AZ295" i="26" s="1"/>
  <c r="AZ397" i="26" s="1"/>
  <c r="G121" i="27" s="1"/>
  <c r="CI326" i="26" a="1"/>
  <c r="CI326" i="26" s="1"/>
  <c r="CI428" i="26" s="1"/>
  <c r="AL152" i="27" s="1"/>
  <c r="BF283" i="26" a="1"/>
  <c r="BF283" i="26" s="1"/>
  <c r="BS360" i="26" a="1"/>
  <c r="BS360" i="26" s="1"/>
  <c r="BV329" i="26" a="1"/>
  <c r="BV329" i="26" s="1"/>
  <c r="BY316" i="26" a="1"/>
  <c r="BY316" i="26" s="1"/>
  <c r="AY371" i="26" a="1"/>
  <c r="AY371" i="26" s="1"/>
  <c r="AY473" i="26" s="1"/>
  <c r="F197" i="27" s="1"/>
  <c r="CE279" i="26" a="1"/>
  <c r="CE279" i="26" s="1"/>
  <c r="CD366" i="26" a="1"/>
  <c r="CD366" i="26" s="1"/>
  <c r="BU331" i="26" a="1"/>
  <c r="BU331" i="26" s="1"/>
  <c r="BE365" i="26" a="1"/>
  <c r="BE365" i="26" s="1"/>
  <c r="BK310" i="26" a="1"/>
  <c r="BK310" i="26" s="1"/>
  <c r="BU361" i="26" a="1"/>
  <c r="BU361" i="26" s="1"/>
  <c r="BM313" i="26" a="1"/>
  <c r="BM313" i="26" s="1"/>
  <c r="BD346" i="26" a="1"/>
  <c r="BD346" i="26" s="1"/>
  <c r="BS349" i="26" a="1"/>
  <c r="BS349" i="26" s="1"/>
  <c r="CF295" i="26" a="1"/>
  <c r="CF295" i="26" s="1"/>
  <c r="BD374" i="26" a="1"/>
  <c r="BD374" i="26" s="1"/>
  <c r="CA293" i="26" a="1"/>
  <c r="CA293" i="26" s="1"/>
  <c r="BG342" i="26" a="1"/>
  <c r="BG342" i="26" s="1"/>
  <c r="BG329" i="26" a="1"/>
  <c r="BG329" i="26" s="1"/>
  <c r="BB281" i="26" a="1"/>
  <c r="BB281" i="26" s="1"/>
  <c r="AZ313" i="26" a="1"/>
  <c r="AZ313" i="26" s="1"/>
  <c r="AZ415" i="26" s="1"/>
  <c r="G139" i="27" s="1"/>
  <c r="BT325" i="26" a="1"/>
  <c r="BT325" i="26" s="1"/>
  <c r="BN291" i="26" a="1"/>
  <c r="BN291" i="26" s="1"/>
  <c r="CH279" i="26" a="1"/>
  <c r="CH279" i="26" s="1"/>
  <c r="CH381" i="26" s="1"/>
  <c r="AK105" i="27" s="1"/>
  <c r="BC342" i="26" a="1"/>
  <c r="BC342" i="26" s="1"/>
  <c r="CH311" i="26" a="1"/>
  <c r="CH311" i="26" s="1"/>
  <c r="CH413" i="26" s="1"/>
  <c r="AK137" i="27" s="1"/>
  <c r="CG369" i="26" a="1"/>
  <c r="CG369" i="26" s="1"/>
  <c r="CG471" i="26" s="1"/>
  <c r="AJ195" i="27" s="1"/>
  <c r="BK287" i="26" a="1"/>
  <c r="BK287" i="26" s="1"/>
  <c r="BZ352" i="26" a="1"/>
  <c r="BZ352" i="26" s="1"/>
  <c r="BX336" i="26" a="1"/>
  <c r="BX336" i="26" s="1"/>
  <c r="CD333" i="26" a="1"/>
  <c r="CD333" i="26" s="1"/>
  <c r="BH330" i="26" a="1"/>
  <c r="BH330" i="26" s="1"/>
  <c r="BE373" i="26" a="1"/>
  <c r="BE373" i="26" s="1"/>
  <c r="BO317" i="26" a="1"/>
  <c r="BO317" i="26" s="1"/>
  <c r="BR356" i="26" a="1"/>
  <c r="BR356" i="26" s="1"/>
  <c r="AX291" i="26" a="1"/>
  <c r="AX291" i="26" s="1"/>
  <c r="AX393" i="26" s="1"/>
  <c r="E117" i="27" s="1"/>
  <c r="BZ361" i="26" a="1"/>
  <c r="BZ361" i="26" s="1"/>
  <c r="BF291" i="26" a="1"/>
  <c r="BF291" i="26" s="1"/>
  <c r="CE364" i="26" a="1"/>
  <c r="CE364" i="26" s="1"/>
  <c r="CF287" i="26" a="1"/>
  <c r="CF287" i="26" s="1"/>
  <c r="CA316" i="26" a="1"/>
  <c r="CA316" i="26" s="1"/>
  <c r="CB278" i="26" a="1"/>
  <c r="CB278" i="26" s="1"/>
  <c r="BV322" i="26" a="1"/>
  <c r="BV322" i="26" s="1"/>
  <c r="BY344" i="26" a="1"/>
  <c r="BY344" i="26" s="1"/>
  <c r="BW295" i="26" a="1"/>
  <c r="BW295" i="26" s="1"/>
  <c r="BW397" i="26" s="1"/>
  <c r="AD121" i="27" s="1"/>
  <c r="CH291" i="26" a="1"/>
  <c r="CH291" i="26" s="1"/>
  <c r="CH393" i="26" s="1"/>
  <c r="AK117" i="27" s="1"/>
  <c r="CA317" i="26" a="1"/>
  <c r="CA317" i="26" s="1"/>
  <c r="BC317" i="26" a="1"/>
  <c r="BC317" i="26" s="1"/>
  <c r="AZ284" i="26" a="1"/>
  <c r="AZ284" i="26" s="1"/>
  <c r="AZ386" i="26" s="1"/>
  <c r="G110" i="27" s="1"/>
  <c r="BP310" i="26" a="1"/>
  <c r="BP310" i="26" s="1"/>
  <c r="BK332" i="26" a="1"/>
  <c r="BK332" i="26" s="1"/>
  <c r="BY363" i="26" a="1"/>
  <c r="BY363" i="26" s="1"/>
  <c r="BL311" i="26" a="1"/>
  <c r="BL311" i="26" s="1"/>
  <c r="BM328" i="26" a="1"/>
  <c r="BM328" i="26" s="1"/>
  <c r="BF356" i="26" a="1"/>
  <c r="BF356" i="26" s="1"/>
  <c r="CD302" i="26" a="1"/>
  <c r="CD302" i="26" s="1"/>
  <c r="BT308" i="26" a="1"/>
  <c r="BT308" i="26" s="1"/>
  <c r="BL297" i="26" a="1"/>
  <c r="BL297" i="26" s="1"/>
  <c r="BD353" i="26" a="1"/>
  <c r="BD353" i="26" s="1"/>
  <c r="BX302" i="26" a="1"/>
  <c r="BX302" i="26" s="1"/>
  <c r="BX372" i="26" a="1"/>
  <c r="BX372" i="26" s="1"/>
  <c r="BO362" i="26" a="1"/>
  <c r="BO362" i="26" s="1"/>
  <c r="BE351" i="26" a="1"/>
  <c r="BE351" i="26" s="1"/>
  <c r="BI332" i="26" a="1"/>
  <c r="BI332" i="26" s="1"/>
  <c r="BZ337" i="26" a="1"/>
  <c r="BZ337" i="26" s="1"/>
  <c r="CI292" i="26" a="1"/>
  <c r="CI292" i="26" s="1"/>
  <c r="CI394" i="26" s="1"/>
  <c r="AL118" i="27" s="1"/>
  <c r="BW351" i="26" a="1"/>
  <c r="BW351" i="26" s="1"/>
  <c r="BO361" i="26" a="1"/>
  <c r="BO361" i="26" s="1"/>
  <c r="CI333" i="26" a="1"/>
  <c r="CI333" i="26" s="1"/>
  <c r="CI435" i="26" s="1"/>
  <c r="AL159" i="27" s="1"/>
  <c r="BS339" i="26" a="1"/>
  <c r="BS339" i="26" s="1"/>
  <c r="BB350" i="26" a="1"/>
  <c r="BB350" i="26" s="1"/>
  <c r="CD309" i="26" a="1"/>
  <c r="CD309" i="26" s="1"/>
  <c r="CC363" i="26" a="1"/>
  <c r="CC363" i="26" s="1"/>
  <c r="BY375" i="26" a="1"/>
  <c r="BY375" i="26" s="1"/>
  <c r="BT362" i="26" a="1"/>
  <c r="BT362" i="26" s="1"/>
  <c r="BO297" i="26" a="1"/>
  <c r="BO297" i="26" s="1"/>
  <c r="BY330" i="26" a="1"/>
  <c r="BY330" i="26" s="1"/>
  <c r="BD371" i="26" a="1"/>
  <c r="BD371" i="26" s="1"/>
  <c r="BV316" i="26" a="1"/>
  <c r="BV316" i="26" s="1"/>
  <c r="BD325" i="26" a="1"/>
  <c r="BD325" i="26" s="1"/>
  <c r="BB369" i="26" a="1"/>
  <c r="BB369" i="26" s="1"/>
  <c r="BD318" i="26" a="1"/>
  <c r="BD318" i="26" s="1"/>
  <c r="BI297" i="26" a="1"/>
  <c r="BI297" i="26" s="1"/>
  <c r="CG320" i="26" a="1"/>
  <c r="CG320" i="26" s="1"/>
  <c r="CG422" i="26" s="1"/>
  <c r="AJ146" i="27" s="1"/>
  <c r="BU355" i="26" a="1"/>
  <c r="BU355" i="26" s="1"/>
  <c r="BR310" i="26" a="1"/>
  <c r="BR310" i="26" s="1"/>
  <c r="CG345" i="26" a="1"/>
  <c r="CG345" i="26" s="1"/>
  <c r="CG447" i="26" s="1"/>
  <c r="AJ171" i="27" s="1"/>
  <c r="BC330" i="26" a="1"/>
  <c r="BC330" i="26" s="1"/>
  <c r="CA304" i="26" a="1"/>
  <c r="CA304" i="26" s="1"/>
  <c r="BA320" i="26" a="1"/>
  <c r="BA320" i="26" s="1"/>
  <c r="CC355" i="26" a="1"/>
  <c r="CC355" i="26" s="1"/>
  <c r="AX365" i="26" a="1"/>
  <c r="AX365" i="26" s="1"/>
  <c r="AX467" i="26" s="1"/>
  <c r="E191" i="27" s="1"/>
  <c r="AX343" i="26" a="1"/>
  <c r="AX343" i="26" s="1"/>
  <c r="AX445" i="26" s="1"/>
  <c r="E169" i="27" s="1"/>
  <c r="BI304" i="26" a="1"/>
  <c r="BI304" i="26" s="1"/>
  <c r="BA358" i="26" a="1"/>
  <c r="BA358" i="26" s="1"/>
  <c r="BR357" i="26" a="1"/>
  <c r="BR357" i="26" s="1"/>
  <c r="BG331" i="26" a="1"/>
  <c r="BG331" i="26" s="1"/>
  <c r="CH363" i="26" a="1"/>
  <c r="CH363" i="26" s="1"/>
  <c r="CH465" i="26" s="1"/>
  <c r="AK189" i="27" s="1"/>
  <c r="BI314" i="26" a="1"/>
  <c r="BI314" i="26" s="1"/>
  <c r="BH327" i="26" a="1"/>
  <c r="BH327" i="26" s="1"/>
  <c r="BA293" i="26" a="1"/>
  <c r="BA293" i="26" s="1"/>
  <c r="BV283" i="26" a="1"/>
  <c r="BV283" i="26" s="1"/>
  <c r="BW307" i="26" a="1"/>
  <c r="BW307" i="26" s="1"/>
  <c r="BU354" i="26" a="1"/>
  <c r="BU354" i="26" s="1"/>
  <c r="BF316" i="26" a="1"/>
  <c r="BF316" i="26" s="1"/>
  <c r="CD351" i="26" a="1"/>
  <c r="CD351" i="26" s="1"/>
  <c r="BM343" i="26" a="1"/>
  <c r="BM343" i="26" s="1"/>
  <c r="BB321" i="26" a="1"/>
  <c r="BB321" i="26" s="1"/>
  <c r="CF333" i="26" a="1"/>
  <c r="CF333" i="26" s="1"/>
  <c r="BJ350" i="26" a="1"/>
  <c r="BJ350" i="26" s="1"/>
  <c r="BX374" i="26" a="1"/>
  <c r="BX374" i="26" s="1"/>
  <c r="BC290" i="26" a="1"/>
  <c r="BC290" i="26" s="1"/>
  <c r="BM323" i="26" a="1"/>
  <c r="BM323" i="26" s="1"/>
  <c r="BV356" i="26" a="1"/>
  <c r="BV356" i="26" s="1"/>
  <c r="AZ280" i="26" a="1"/>
  <c r="AZ280" i="26" s="1"/>
  <c r="AZ382" i="26" s="1"/>
  <c r="G106" i="27" s="1"/>
  <c r="BZ354" i="26" a="1"/>
  <c r="BZ354" i="26" s="1"/>
  <c r="BC353" i="26" a="1"/>
  <c r="BC353" i="26" s="1"/>
  <c r="CA353" i="26" a="1"/>
  <c r="CA353" i="26" s="1"/>
  <c r="BC349" i="26" a="1"/>
  <c r="BC349" i="26" s="1"/>
  <c r="CB291" i="26" a="1"/>
  <c r="CB291" i="26" s="1"/>
  <c r="CB352" i="26" a="1"/>
  <c r="CB352" i="26" s="1"/>
  <c r="CF361" i="26" a="1"/>
  <c r="CF361" i="26" s="1"/>
  <c r="BX326" i="26" a="1"/>
  <c r="BX326" i="26" s="1"/>
  <c r="BQ316" i="26" a="1"/>
  <c r="BQ316" i="26" s="1"/>
  <c r="BW333" i="26" a="1"/>
  <c r="BW333" i="26" s="1"/>
  <c r="CE334" i="26" a="1"/>
  <c r="CE334" i="26" s="1"/>
  <c r="CG346" i="26" a="1"/>
  <c r="CG346" i="26" s="1"/>
  <c r="CG448" i="26" s="1"/>
  <c r="AJ172" i="27" s="1"/>
  <c r="BM339" i="26" a="1"/>
  <c r="BM339" i="26" s="1"/>
  <c r="BH352" i="26" a="1"/>
  <c r="BH352" i="26" s="1"/>
  <c r="BT285" i="26" a="1"/>
  <c r="BT285" i="26" s="1"/>
  <c r="BV296" i="26" a="1"/>
  <c r="BV296" i="26" s="1"/>
  <c r="BH335" i="26" a="1"/>
  <c r="BH335" i="26" s="1"/>
  <c r="BR298" i="26" a="1"/>
  <c r="BR298" i="26" s="1"/>
  <c r="BI322" i="26" a="1"/>
  <c r="BI322" i="26" s="1"/>
  <c r="BR317" i="26" a="1"/>
  <c r="BR317" i="26" s="1"/>
  <c r="CB320" i="26" a="1"/>
  <c r="CB320" i="26" s="1"/>
  <c r="BH289" i="26" a="1"/>
  <c r="BH289" i="26" s="1"/>
  <c r="BN292" i="26" a="1"/>
  <c r="BN292" i="26" s="1"/>
  <c r="BF305" i="26" a="1"/>
  <c r="BF305" i="26" s="1"/>
  <c r="CF286" i="26" a="1"/>
  <c r="CF286" i="26" s="1"/>
  <c r="CA366" i="26" a="1"/>
  <c r="CA366" i="26" s="1"/>
  <c r="CC320" i="26" a="1"/>
  <c r="CC320" i="26" s="1"/>
  <c r="BY300" i="26" a="1"/>
  <c r="BY300" i="26" s="1"/>
  <c r="BC351" i="26" a="1"/>
  <c r="BC351" i="26" s="1"/>
  <c r="BQ305" i="26" a="1"/>
  <c r="BQ305" i="26" s="1"/>
  <c r="BJ333" i="26" a="1"/>
  <c r="BJ333" i="26" s="1"/>
  <c r="BH334" i="26" a="1"/>
  <c r="BH334" i="26" s="1"/>
  <c r="BX291" i="26" a="1"/>
  <c r="BX291" i="26" s="1"/>
  <c r="BR352" i="26" a="1"/>
  <c r="BR352" i="26" s="1"/>
  <c r="BV368" i="26" a="1"/>
  <c r="BV368" i="26" s="1"/>
  <c r="BN282" i="26" a="1"/>
  <c r="BN282" i="26" s="1"/>
  <c r="BL347" i="26" a="1"/>
  <c r="BL347" i="26" s="1"/>
  <c r="BH371" i="26" a="1"/>
  <c r="BH371" i="26" s="1"/>
  <c r="AZ301" i="26" a="1"/>
  <c r="AZ301" i="26" s="1"/>
  <c r="AZ403" i="26" s="1"/>
  <c r="G127" i="27" s="1"/>
  <c r="BG330" i="26" a="1"/>
  <c r="BG330" i="26" s="1"/>
  <c r="BH360" i="26" a="1"/>
  <c r="BH360" i="26" s="1"/>
  <c r="BN311" i="26" a="1"/>
  <c r="BN311" i="26" s="1"/>
  <c r="BJ376" i="26" a="1"/>
  <c r="BJ376" i="26" s="1"/>
  <c r="CF366" i="26" a="1"/>
  <c r="CF366" i="26" s="1"/>
  <c r="CC372" i="26" a="1"/>
  <c r="CC372" i="26" s="1"/>
  <c r="BL328" i="26" a="1"/>
  <c r="BL328" i="26" s="1"/>
  <c r="BM311" i="26" a="1"/>
  <c r="BM311" i="26" s="1"/>
  <c r="BB309" i="26" a="1"/>
  <c r="BB309" i="26" s="1"/>
  <c r="BF373" i="26" a="1"/>
  <c r="BF373" i="26" s="1"/>
  <c r="BX309" i="26" a="1"/>
  <c r="BX309" i="26" s="1"/>
  <c r="BS353" i="26" a="1"/>
  <c r="BS353" i="26" s="1"/>
  <c r="BW328" i="26" a="1"/>
  <c r="BW328" i="26" s="1"/>
  <c r="BL371" i="26" a="1"/>
  <c r="BL371" i="26" s="1"/>
  <c r="BI368" i="26" a="1"/>
  <c r="BI368" i="26" s="1"/>
  <c r="BA361" i="26" a="1"/>
  <c r="BA361" i="26" s="1"/>
  <c r="BG313" i="26" a="1"/>
  <c r="BG313" i="26" s="1"/>
  <c r="CH324" i="26" a="1"/>
  <c r="CH324" i="26" s="1"/>
  <c r="CH426" i="26" s="1"/>
  <c r="AK150" i="27" s="1"/>
  <c r="CH373" i="26" a="1"/>
  <c r="CH373" i="26" s="1"/>
  <c r="CH475" i="26" s="1"/>
  <c r="AK199" i="27" s="1"/>
  <c r="CA309" i="26" a="1"/>
  <c r="CA309" i="26" s="1"/>
  <c r="BA304" i="26" a="1"/>
  <c r="BA304" i="26" s="1"/>
  <c r="CH342" i="26" a="1"/>
  <c r="CH342" i="26" s="1"/>
  <c r="CH444" i="26" s="1"/>
  <c r="AK168" i="27" s="1"/>
  <c r="CG278" i="26" a="1"/>
  <c r="CG278" i="26" s="1"/>
  <c r="CG380" i="26" s="1"/>
  <c r="AJ104" i="27" s="1"/>
  <c r="CC321" i="26" a="1"/>
  <c r="CC321" i="26" s="1"/>
  <c r="BP376" i="26" a="1"/>
  <c r="BP376" i="26" s="1"/>
  <c r="BS359" i="26" a="1"/>
  <c r="BS359" i="26" s="1"/>
  <c r="BS312" i="26" a="1"/>
  <c r="BS312" i="26" s="1"/>
  <c r="BQ374" i="26" a="1"/>
  <c r="BQ374" i="26" s="1"/>
  <c r="AY336" i="26" a="1"/>
  <c r="AY336" i="26" s="1"/>
  <c r="AY438" i="26" s="1"/>
  <c r="F162" i="27" s="1"/>
  <c r="BK316" i="26" a="1"/>
  <c r="BK316" i="26" s="1"/>
  <c r="CD340" i="26" a="1"/>
  <c r="CD340" i="26" s="1"/>
  <c r="BW374" i="26" a="1"/>
  <c r="BW374" i="26" s="1"/>
  <c r="BN333" i="26" a="1"/>
  <c r="BN333" i="26" s="1"/>
  <c r="BD309" i="26" a="1"/>
  <c r="BD309" i="26" s="1"/>
  <c r="BR353" i="26" a="1"/>
  <c r="BR353" i="26" s="1"/>
  <c r="CA343" i="26" a="1"/>
  <c r="CA343" i="26" s="1"/>
  <c r="BT286" i="26" a="1"/>
  <c r="BT286" i="26" s="1"/>
  <c r="BR348" i="26" a="1"/>
  <c r="BR348" i="26" s="1"/>
  <c r="BM357" i="26" a="1"/>
  <c r="BM357" i="26" s="1"/>
  <c r="BX352" i="26" a="1"/>
  <c r="BX352" i="26" s="1"/>
  <c r="BT341" i="26" a="1"/>
  <c r="BT341" i="26" s="1"/>
  <c r="AY352" i="26" a="1"/>
  <c r="AY352" i="26" s="1"/>
  <c r="AY454" i="26" s="1"/>
  <c r="F178" i="27" s="1"/>
  <c r="BI366" i="26" a="1"/>
  <c r="BI366" i="26" s="1"/>
  <c r="BO374" i="26" a="1"/>
  <c r="BO374" i="26" s="1"/>
  <c r="CE307" i="26" a="1"/>
  <c r="CE307" i="26" s="1"/>
  <c r="AZ293" i="26" a="1"/>
  <c r="AZ293" i="26" s="1"/>
  <c r="AZ395" i="26" s="1"/>
  <c r="G119" i="27" s="1"/>
  <c r="BP303" i="26" a="1"/>
  <c r="BP303" i="26" s="1"/>
  <c r="BT314" i="26" a="1"/>
  <c r="BT314" i="26" s="1"/>
  <c r="BE310" i="26" a="1"/>
  <c r="BE310" i="26" s="1"/>
  <c r="BB313" i="26" a="1"/>
  <c r="BB313" i="26" s="1"/>
  <c r="BY332" i="26" a="1"/>
  <c r="BY332" i="26" s="1"/>
  <c r="BW325" i="26" a="1"/>
  <c r="BW325" i="26" s="1"/>
  <c r="CA364" i="26" a="1"/>
  <c r="CA364" i="26" s="1"/>
  <c r="BL306" i="26" a="1"/>
  <c r="BL306" i="26" s="1"/>
  <c r="CA315" i="26" a="1"/>
  <c r="CA315" i="26" s="1"/>
  <c r="CE299" i="26" a="1"/>
  <c r="CE299" i="26" s="1"/>
  <c r="BX290" i="26" a="1"/>
  <c r="BX290" i="26" s="1"/>
  <c r="BT369" i="26" a="1"/>
  <c r="BT369" i="26" s="1"/>
  <c r="CA347" i="26" a="1"/>
  <c r="CA347" i="26" s="1"/>
  <c r="BQ299" i="26" a="1"/>
  <c r="BQ299" i="26" s="1"/>
  <c r="BS347" i="26" a="1"/>
  <c r="BS347" i="26" s="1"/>
  <c r="CC366" i="26" a="1"/>
  <c r="CC366" i="26" s="1"/>
  <c r="BU364" i="26" a="1"/>
  <c r="BU364" i="26" s="1"/>
  <c r="CD347" i="26" a="1"/>
  <c r="CD347" i="26" s="1"/>
  <c r="BG345" i="26" a="1"/>
  <c r="BG345" i="26" s="1"/>
  <c r="BF350" i="26" a="1"/>
  <c r="BF350" i="26" s="1"/>
  <c r="BI334" i="26" a="1"/>
  <c r="BI334" i="26" s="1"/>
  <c r="BC348" i="26" a="1"/>
  <c r="BC348" i="26" s="1"/>
  <c r="CA289" i="26" a="1"/>
  <c r="CA289" i="26" s="1"/>
  <c r="CA320" i="26" a="1"/>
  <c r="CA320" i="26" s="1"/>
  <c r="BJ321" i="26" a="1"/>
  <c r="BJ321" i="26" s="1"/>
  <c r="BU350" i="26" a="1"/>
  <c r="BU350" i="26" s="1"/>
  <c r="BJ297" i="26" a="1"/>
  <c r="BJ297" i="26" s="1"/>
  <c r="CC304" i="26" a="1"/>
  <c r="CC304" i="26" s="1"/>
  <c r="BR329" i="26" a="1"/>
  <c r="BR329" i="26" s="1"/>
  <c r="CC333" i="26" a="1"/>
  <c r="CC333" i="26" s="1"/>
  <c r="BY329" i="26" a="1"/>
  <c r="BY329" i="26" s="1"/>
  <c r="BU342" i="26" a="1"/>
  <c r="BU342" i="26" s="1"/>
  <c r="AY357" i="26" a="1"/>
  <c r="AY357" i="26" s="1"/>
  <c r="AY459" i="26" s="1"/>
  <c r="F183" i="27" s="1"/>
  <c r="CH368" i="26" a="1"/>
  <c r="CH368" i="26" s="1"/>
  <c r="CH470" i="26" s="1"/>
  <c r="AK194" i="27" s="1"/>
  <c r="BA350" i="26" a="1"/>
  <c r="BA350" i="26" s="1"/>
  <c r="BR324" i="26" a="1"/>
  <c r="BR324" i="26" s="1"/>
  <c r="BU312" i="26" a="1"/>
  <c r="BU312" i="26" s="1"/>
  <c r="CA319" i="26" a="1"/>
  <c r="CA319" i="26" s="1"/>
  <c r="BP344" i="26" a="1"/>
  <c r="BP344" i="26" s="1"/>
  <c r="BH308" i="26" a="1"/>
  <c r="BH308" i="26" s="1"/>
  <c r="BN280" i="26" a="1"/>
  <c r="BN280" i="26" s="1"/>
  <c r="BO328" i="26" a="1"/>
  <c r="BO328" i="26" s="1"/>
  <c r="BA308" i="26" a="1"/>
  <c r="BA308" i="26" s="1"/>
  <c r="BU288" i="26" a="1"/>
  <c r="BU288" i="26" s="1"/>
  <c r="BJ365" i="26" a="1"/>
  <c r="BJ365" i="26" s="1"/>
  <c r="AX319" i="26" a="1"/>
  <c r="AX319" i="26" s="1"/>
  <c r="AX421" i="26" s="1"/>
  <c r="E145" i="27" s="1"/>
  <c r="AZ302" i="26" a="1"/>
  <c r="AZ302" i="26" s="1"/>
  <c r="AZ404" i="26" s="1"/>
  <c r="G128" i="27" s="1"/>
  <c r="AX376" i="26" a="1"/>
  <c r="AX376" i="26" s="1"/>
  <c r="AX478" i="26" s="1"/>
  <c r="E202" i="27" s="1"/>
  <c r="AY333" i="26" a="1"/>
  <c r="AY333" i="26" s="1"/>
  <c r="AY435" i="26" s="1"/>
  <c r="F159" i="27" s="1"/>
  <c r="BH343" i="26" a="1"/>
  <c r="BH343" i="26" s="1"/>
  <c r="CF301" i="26" a="1"/>
  <c r="CF301" i="26" s="1"/>
  <c r="BM376" i="26" a="1"/>
  <c r="BM376" i="26" s="1"/>
  <c r="BK312" i="26" a="1"/>
  <c r="BK312" i="26" s="1"/>
  <c r="BZ287" i="26" a="1"/>
  <c r="BZ287" i="26" s="1"/>
  <c r="CG353" i="26" a="1"/>
  <c r="CG353" i="26" s="1"/>
  <c r="CG455" i="26" s="1"/>
  <c r="AJ179" i="27" s="1"/>
  <c r="CC324" i="26" a="1"/>
  <c r="CC324" i="26" s="1"/>
  <c r="BV315" i="26" a="1"/>
  <c r="BV315" i="26" s="1"/>
  <c r="AZ370" i="26" a="1"/>
  <c r="AZ370" i="26" s="1"/>
  <c r="AZ472" i="26" s="1"/>
  <c r="G196" i="27" s="1"/>
  <c r="AY346" i="26" a="1"/>
  <c r="AY346" i="26" s="1"/>
  <c r="AY448" i="26" s="1"/>
  <c r="F172" i="27" s="1"/>
  <c r="BS307" i="26" a="1"/>
  <c r="BS307" i="26" s="1"/>
  <c r="BK283" i="26" a="1"/>
  <c r="BK283" i="26" s="1"/>
  <c r="BN322" i="26" a="1"/>
  <c r="BN322" i="26" s="1"/>
  <c r="CH304" i="26" a="1"/>
  <c r="CH304" i="26" s="1"/>
  <c r="CH406" i="26" s="1"/>
  <c r="AK130" i="27" s="1"/>
  <c r="AZ325" i="26" a="1"/>
  <c r="AZ325" i="26" s="1"/>
  <c r="AZ427" i="26" s="1"/>
  <c r="G151" i="27" s="1"/>
  <c r="BQ329" i="26" a="1"/>
  <c r="BQ329" i="26" s="1"/>
  <c r="CA372" i="26" a="1"/>
  <c r="CA372" i="26" s="1"/>
  <c r="BK367" i="26" a="1"/>
  <c r="BK367" i="26" s="1"/>
  <c r="AZ316" i="26" a="1"/>
  <c r="AZ316" i="26" s="1"/>
  <c r="AZ418" i="26" s="1"/>
  <c r="G142" i="27" s="1"/>
  <c r="AY293" i="26" a="1"/>
  <c r="AY293" i="26" s="1"/>
  <c r="AY395" i="26" s="1"/>
  <c r="F119" i="27" s="1"/>
  <c r="BK313" i="26" a="1"/>
  <c r="BK313" i="26" s="1"/>
  <c r="BC358" i="26" a="1"/>
  <c r="BC358" i="26" s="1"/>
  <c r="BR339" i="26" a="1"/>
  <c r="BR339" i="26" s="1"/>
  <c r="CD359" i="26" a="1"/>
  <c r="CD359" i="26" s="1"/>
  <c r="BA319" i="26" a="1"/>
  <c r="BA319" i="26" s="1"/>
  <c r="CH297" i="26" a="1"/>
  <c r="CH297" i="26" s="1"/>
  <c r="CH399" i="26" s="1"/>
  <c r="AK123" i="27" s="1"/>
  <c r="CC342" i="26" a="1"/>
  <c r="CC342" i="26" s="1"/>
  <c r="BA329" i="26" a="1"/>
  <c r="BA329" i="26" s="1"/>
  <c r="BA431" i="26" s="1"/>
  <c r="H155" i="27" s="1"/>
  <c r="BJ314" i="26" a="1"/>
  <c r="BJ314" i="26" s="1"/>
  <c r="BK338" i="26" a="1"/>
  <c r="BK338" i="26" s="1"/>
  <c r="BI308" i="26" a="1"/>
  <c r="BI308" i="26" s="1"/>
  <c r="BV337" i="26" a="1"/>
  <c r="BV337" i="26" s="1"/>
  <c r="CB370" i="26" a="1"/>
  <c r="CB370" i="26" s="1"/>
  <c r="AY304" i="26" a="1"/>
  <c r="AY304" i="26" s="1"/>
  <c r="AY406" i="26" s="1"/>
  <c r="F130" i="27" s="1"/>
  <c r="BH348" i="26" a="1"/>
  <c r="BH348" i="26" s="1"/>
  <c r="AY295" i="26" a="1"/>
  <c r="AY295" i="26" s="1"/>
  <c r="AY397" i="26" s="1"/>
  <c r="F121" i="27" s="1"/>
  <c r="BY346" i="26" a="1"/>
  <c r="BY346" i="26" s="1"/>
  <c r="BR293" i="26" a="1"/>
  <c r="BR293" i="26" s="1"/>
  <c r="CF326" i="26" a="1"/>
  <c r="CF326" i="26" s="1"/>
  <c r="BZ346" i="26" a="1"/>
  <c r="BZ346" i="26" s="1"/>
  <c r="BQ358" i="26" a="1"/>
  <c r="BQ358" i="26" s="1"/>
  <c r="BY355" i="26" a="1"/>
  <c r="BY355" i="26" s="1"/>
  <c r="CG306" i="26" a="1"/>
  <c r="CG306" i="26" s="1"/>
  <c r="CG408" i="26" s="1"/>
  <c r="AJ132" i="27" s="1"/>
  <c r="BS327" i="26" a="1"/>
  <c r="BS327" i="26" s="1"/>
  <c r="CB366" i="26" a="1"/>
  <c r="CB366" i="26" s="1"/>
  <c r="BI318" i="26" a="1"/>
  <c r="BI318" i="26" s="1"/>
  <c r="CB321" i="26" a="1"/>
  <c r="CB321" i="26" s="1"/>
  <c r="BH365" i="26" a="1"/>
  <c r="BH365" i="26" s="1"/>
  <c r="BB336" i="26" a="1"/>
  <c r="BB336" i="26" s="1"/>
  <c r="BG327" i="26" a="1"/>
  <c r="BG327" i="26" s="1"/>
  <c r="BY374" i="26" a="1"/>
  <c r="BY374" i="26" s="1"/>
  <c r="BQ313" i="26" a="1"/>
  <c r="BQ313" i="26" s="1"/>
  <c r="BK311" i="26" a="1"/>
  <c r="BK311" i="26" s="1"/>
  <c r="CH312" i="26" a="1"/>
  <c r="CH312" i="26" s="1"/>
  <c r="CH414" i="26" s="1"/>
  <c r="AK138" i="27" s="1"/>
  <c r="BU366" i="26" a="1"/>
  <c r="BU366" i="26" s="1"/>
  <c r="BK357" i="26" a="1"/>
  <c r="BK357" i="26" s="1"/>
  <c r="CF330" i="26" a="1"/>
  <c r="CF330" i="26" s="1"/>
  <c r="BF310" i="26" a="1"/>
  <c r="BF310" i="26" s="1"/>
  <c r="BD355" i="26" a="1"/>
  <c r="BD355" i="26" s="1"/>
  <c r="BS295" i="26" a="1"/>
  <c r="BS295" i="26" s="1"/>
  <c r="CD335" i="26" a="1"/>
  <c r="CD335" i="26" s="1"/>
  <c r="BD376" i="26" a="1"/>
  <c r="BD376" i="26" s="1"/>
  <c r="BT343" i="26" a="1"/>
  <c r="BT343" i="26" s="1"/>
  <c r="BH362" i="26" a="1"/>
  <c r="BH362" i="26" s="1"/>
  <c r="BZ310" i="26" a="1"/>
  <c r="BZ310" i="26" s="1"/>
  <c r="BX359" i="26" a="1"/>
  <c r="BX359" i="26" s="1"/>
  <c r="BF324" i="26" a="1"/>
  <c r="BF324" i="26" s="1"/>
  <c r="CH314" i="26" a="1"/>
  <c r="CH314" i="26" s="1"/>
  <c r="CH416" i="26" s="1"/>
  <c r="AK140" i="27" s="1"/>
  <c r="BE357" i="26" a="1"/>
  <c r="BE357" i="26" s="1"/>
  <c r="CF291" i="26" a="1"/>
  <c r="CF291" i="26" s="1"/>
  <c r="BF360" i="26" a="1"/>
  <c r="BF360" i="26" s="1"/>
  <c r="CE297" i="26" a="1"/>
  <c r="CE297" i="26" s="1"/>
  <c r="BT310" i="26" a="1"/>
  <c r="BT310" i="26" s="1"/>
  <c r="CG315" i="26" a="1"/>
  <c r="CG315" i="26" s="1"/>
  <c r="CG417" i="26" s="1"/>
  <c r="AJ141" i="27" s="1"/>
  <c r="CB327" i="26" a="1"/>
  <c r="CB327" i="26" s="1"/>
  <c r="AY323" i="26" a="1"/>
  <c r="AY323" i="26" s="1"/>
  <c r="AY425" i="26" s="1"/>
  <c r="F149" i="27" s="1"/>
  <c r="BQ310" i="26" a="1"/>
  <c r="BQ310" i="26" s="1"/>
  <c r="BL345" i="26" a="1"/>
  <c r="BL345" i="26" s="1"/>
  <c r="CC294" i="26" a="1"/>
  <c r="CC294" i="26" s="1"/>
  <c r="BY352" i="26" a="1"/>
  <c r="BY352" i="26" s="1"/>
  <c r="CB342" i="26" a="1"/>
  <c r="CB342" i="26" s="1"/>
  <c r="AY348" i="26" a="1"/>
  <c r="AY348" i="26" s="1"/>
  <c r="AY450" i="26" s="1"/>
  <c r="F174" i="27" s="1"/>
  <c r="CH359" i="26" a="1"/>
  <c r="CH359" i="26" s="1"/>
  <c r="CH461" i="26" s="1"/>
  <c r="AK185" i="27" s="1"/>
  <c r="AY365" i="26" a="1"/>
  <c r="AY365" i="26" s="1"/>
  <c r="AY467" i="26" s="1"/>
  <c r="F191" i="27" s="1"/>
  <c r="BY340" i="26" a="1"/>
  <c r="BY340" i="26" s="1"/>
  <c r="BG311" i="26" a="1"/>
  <c r="BG311" i="26" s="1"/>
  <c r="BW366" i="26" a="1"/>
  <c r="BW366" i="26" s="1"/>
  <c r="BW468" i="26" s="1"/>
  <c r="AD192" i="27" s="1"/>
  <c r="CB317" i="26" a="1"/>
  <c r="CB317" i="26" s="1"/>
  <c r="BJ354" i="26" a="1"/>
  <c r="BJ354" i="26" s="1"/>
  <c r="BN320" i="26" a="1"/>
  <c r="BN320" i="26" s="1"/>
  <c r="BK345" i="26" a="1"/>
  <c r="BK345" i="26" s="1"/>
  <c r="BS304" i="26" a="1"/>
  <c r="BS304" i="26" s="1"/>
  <c r="BZ293" i="26" a="1"/>
  <c r="BZ293" i="26" s="1"/>
  <c r="BJ352" i="26" a="1"/>
  <c r="BJ352" i="26" s="1"/>
  <c r="BZ336" i="26" a="1"/>
  <c r="BZ336" i="26" s="1"/>
  <c r="CA373" i="26" a="1"/>
  <c r="CA373" i="26" s="1"/>
  <c r="BF280" i="26" a="1"/>
  <c r="BF280" i="26" s="1"/>
  <c r="CB307" i="26" a="1"/>
  <c r="CB307" i="26" s="1"/>
  <c r="CB286" i="26" a="1"/>
  <c r="CB286" i="26" s="1"/>
  <c r="AX332" i="26" a="1"/>
  <c r="AX332" i="26" s="1"/>
  <c r="AX434" i="26" s="1"/>
  <c r="E158" i="27" s="1"/>
  <c r="BC313" i="26" a="1"/>
  <c r="BC313" i="26" s="1"/>
  <c r="BD366" i="26" a="1"/>
  <c r="BD366" i="26" s="1"/>
  <c r="BO278" i="26" a="1"/>
  <c r="BO278" i="26" s="1"/>
  <c r="BA342" i="26" a="1"/>
  <c r="BA342" i="26" s="1"/>
  <c r="BU302" i="26" a="1"/>
  <c r="BU302" i="26" s="1"/>
  <c r="CC343" i="26" a="1"/>
  <c r="CC343" i="26" s="1"/>
  <c r="CE305" i="26" a="1"/>
  <c r="CE305" i="26" s="1"/>
  <c r="BK302" i="26" a="1"/>
  <c r="BK302" i="26" s="1"/>
  <c r="CB374" i="26" a="1"/>
  <c r="CB374" i="26" s="1"/>
  <c r="CA303" i="26" a="1"/>
  <c r="CA303" i="26" s="1"/>
  <c r="CB305" i="26" a="1"/>
  <c r="CB305" i="26" s="1"/>
  <c r="CA351" i="26" a="1"/>
  <c r="CA351" i="26" s="1"/>
  <c r="CA337" i="26" a="1"/>
  <c r="CA337" i="26" s="1"/>
  <c r="BL340" i="26" a="1"/>
  <c r="BL340" i="26" s="1"/>
  <c r="BK306" i="26" a="1"/>
  <c r="BK306" i="26" s="1"/>
  <c r="BH285" i="26" a="1"/>
  <c r="BH285" i="26" s="1"/>
  <c r="AX372" i="26" a="1"/>
  <c r="AX372" i="26" s="1"/>
  <c r="AX474" i="26" s="1"/>
  <c r="E198" i="27" s="1"/>
  <c r="BW290" i="26" a="1"/>
  <c r="BW290" i="26" s="1"/>
  <c r="BB372" i="26" a="1"/>
  <c r="BB372" i="26" s="1"/>
  <c r="BS301" i="26" a="1"/>
  <c r="BS301" i="26" s="1"/>
  <c r="BB319" i="26" a="1"/>
  <c r="BB319" i="26" s="1"/>
  <c r="CB325" i="26" a="1"/>
  <c r="CB325" i="26" s="1"/>
  <c r="CI296" i="26" a="1"/>
  <c r="CI296" i="26" s="1"/>
  <c r="CI398" i="26" s="1"/>
  <c r="AL122" i="27" s="1"/>
  <c r="BY335" i="26" a="1"/>
  <c r="BY335" i="26" s="1"/>
  <c r="BI316" i="26" a="1"/>
  <c r="BI316" i="26" s="1"/>
  <c r="BB311" i="26" a="1"/>
  <c r="BB311" i="26" s="1"/>
  <c r="BQ370" i="26" a="1"/>
  <c r="BQ370" i="26" s="1"/>
  <c r="CH325" i="26" a="1"/>
  <c r="CH325" i="26" s="1"/>
  <c r="CH427" i="26" s="1"/>
  <c r="AK151" i="27" s="1"/>
  <c r="BP345" i="26" a="1"/>
  <c r="BP345" i="26" s="1"/>
  <c r="CB313" i="26" a="1"/>
  <c r="CB313" i="26" s="1"/>
  <c r="BN325" i="26" a="1"/>
  <c r="BN325" i="26" s="1"/>
  <c r="AY327" i="26" a="1"/>
  <c r="AY327" i="26" s="1"/>
  <c r="AY429" i="26" s="1"/>
  <c r="F153" i="27" s="1"/>
  <c r="BW348" i="26" a="1"/>
  <c r="BW348" i="26" s="1"/>
  <c r="CF352" i="26" a="1"/>
  <c r="CF352" i="26" s="1"/>
  <c r="BI321" i="26" a="1"/>
  <c r="BI321" i="26" s="1"/>
  <c r="AX311" i="26" a="1"/>
  <c r="AX311" i="26" s="1"/>
  <c r="AX413" i="26" s="1"/>
  <c r="E137" i="27" s="1"/>
  <c r="BC344" i="26" a="1"/>
  <c r="BC344" i="26" s="1"/>
  <c r="BM301" i="26" a="1"/>
  <c r="BM301" i="26" s="1"/>
  <c r="BM303" i="26" a="1"/>
  <c r="BM303" i="26" s="1"/>
  <c r="AY308" i="26" a="1"/>
  <c r="AY308" i="26" s="1"/>
  <c r="AY410" i="26" s="1"/>
  <c r="F134" i="27" s="1"/>
  <c r="CF309" i="26" a="1"/>
  <c r="CF309" i="26" s="1"/>
  <c r="BW278" i="26" a="1"/>
  <c r="BW278" i="26" s="1"/>
  <c r="BP358" i="26" a="1"/>
  <c r="BP358" i="26" s="1"/>
  <c r="CI362" i="26" a="1"/>
  <c r="CI362" i="26" s="1"/>
  <c r="CI464" i="26" s="1"/>
  <c r="AL188" i="27" s="1"/>
  <c r="CB354" i="26" a="1"/>
  <c r="CB354" i="26" s="1"/>
  <c r="CF288" i="26" a="1"/>
  <c r="CF288" i="26" s="1"/>
  <c r="BI299" i="26" a="1"/>
  <c r="BI299" i="26" s="1"/>
  <c r="BE304" i="26" a="1"/>
  <c r="BE304" i="26" s="1"/>
  <c r="BP285" i="26" a="1"/>
  <c r="BP285" i="26" s="1"/>
  <c r="BI373" i="26" a="1"/>
  <c r="BI373" i="26" s="1"/>
  <c r="AX339" i="26" a="1"/>
  <c r="AX339" i="26" s="1"/>
  <c r="AX441" i="26" s="1"/>
  <c r="E165" i="27" s="1"/>
  <c r="BN344" i="26" a="1"/>
  <c r="BN344" i="26" s="1"/>
  <c r="BO313" i="26" a="1"/>
  <c r="BO313" i="26" s="1"/>
  <c r="BS314" i="26" a="1"/>
  <c r="BS314" i="26" s="1"/>
  <c r="BD373" i="26" a="1"/>
  <c r="BD373" i="26" s="1"/>
  <c r="BR316" i="26" a="1"/>
  <c r="BR316" i="26" s="1"/>
  <c r="BJ319" i="26" a="1"/>
  <c r="BJ319" i="26" s="1"/>
  <c r="CE311" i="26" a="1"/>
  <c r="CE311" i="26" s="1"/>
  <c r="BX294" i="26" a="1"/>
  <c r="BX294" i="26" s="1"/>
  <c r="AX358" i="26" a="1"/>
  <c r="AX358" i="26" s="1"/>
  <c r="AX460" i="26" s="1"/>
  <c r="E184" i="27" s="1"/>
  <c r="BK326" i="26" a="1"/>
  <c r="BK326" i="26" s="1"/>
  <c r="CH280" i="26" a="1"/>
  <c r="CH280" i="26" s="1"/>
  <c r="CH382" i="26" s="1"/>
  <c r="AK106" i="27" s="1"/>
  <c r="AY356" i="26" a="1"/>
  <c r="AY356" i="26" s="1"/>
  <c r="AY458" i="26" s="1"/>
  <c r="F182" i="27" s="1"/>
  <c r="BV364" i="26" a="1"/>
  <c r="BV364" i="26" s="1"/>
  <c r="AY368" i="26" a="1"/>
  <c r="AY368" i="26" s="1"/>
  <c r="AY470" i="26" s="1"/>
  <c r="F194" i="27" s="1"/>
  <c r="BW323" i="26" a="1"/>
  <c r="BW323" i="26" s="1"/>
  <c r="BN293" i="26" a="1"/>
  <c r="BN293" i="26" s="1"/>
  <c r="BA348" i="26" a="1"/>
  <c r="BA348" i="26" s="1"/>
  <c r="BG308" i="26" a="1"/>
  <c r="BG308" i="26" s="1"/>
  <c r="CI315" i="26" a="1"/>
  <c r="CI315" i="26" s="1"/>
  <c r="CI417" i="26" s="1"/>
  <c r="AL141" i="27" s="1"/>
  <c r="BI294" i="26" a="1"/>
  <c r="BI294" i="26" s="1"/>
  <c r="BS342" i="26" a="1"/>
  <c r="BS342" i="26" s="1"/>
  <c r="CH328" i="26" a="1"/>
  <c r="CH328" i="26" s="1"/>
  <c r="CH430" i="26" s="1"/>
  <c r="AK154" i="27" s="1"/>
  <c r="CB349" i="26" a="1"/>
  <c r="CB349" i="26" s="1"/>
  <c r="BH351" i="26" a="1"/>
  <c r="BH351" i="26" s="1"/>
  <c r="BC355" i="26" a="1"/>
  <c r="BC355" i="26" s="1"/>
  <c r="BW288" i="26" a="1"/>
  <c r="BW288" i="26" s="1"/>
  <c r="CF343" i="26" a="1"/>
  <c r="CF343" i="26" s="1"/>
  <c r="BI371" i="26" a="1"/>
  <c r="BI371" i="26" s="1"/>
  <c r="CB344" i="26" a="1"/>
  <c r="CB344" i="26" s="1"/>
  <c r="CH334" i="26" a="1"/>
  <c r="CH334" i="26" s="1"/>
  <c r="CH436" i="26" s="1"/>
  <c r="AK160" i="27" s="1"/>
  <c r="BX334" i="26" a="1"/>
  <c r="BX334" i="26" s="1"/>
  <c r="AZ366" i="26" a="1"/>
  <c r="AZ366" i="26" s="1"/>
  <c r="AZ468" i="26" s="1"/>
  <c r="G192" i="27" s="1"/>
  <c r="BM278" i="26" a="1"/>
  <c r="BM278" i="26" s="1"/>
  <c r="CB323" i="26" a="1"/>
  <c r="CB323" i="26" s="1"/>
  <c r="BB298" i="26" a="1"/>
  <c r="BB298" i="26" s="1"/>
  <c r="CC353" i="26" a="1"/>
  <c r="CC353" i="26" s="1"/>
  <c r="BS334" i="26" a="1"/>
  <c r="BS334" i="26" s="1"/>
  <c r="BC370" i="26" a="1"/>
  <c r="BC370" i="26" s="1"/>
  <c r="CA365" i="26" a="1"/>
  <c r="CA365" i="26" s="1"/>
  <c r="AX356" i="26" a="1"/>
  <c r="AX356" i="26" s="1"/>
  <c r="AX458" i="26" s="1"/>
  <c r="E182" i="27" s="1"/>
  <c r="BV295" i="26" a="1"/>
  <c r="BV295" i="26" s="1"/>
  <c r="AZ312" i="26" a="1"/>
  <c r="AZ312" i="26" s="1"/>
  <c r="AZ414" i="26" s="1"/>
  <c r="G138" i="27" s="1"/>
  <c r="BK296" i="26" a="1"/>
  <c r="BK296" i="26" s="1"/>
  <c r="CE291" i="26" a="1"/>
  <c r="CE291" i="26" s="1"/>
  <c r="BC286" i="26" a="1"/>
  <c r="BC286" i="26" s="1"/>
  <c r="BE366" i="26" a="1"/>
  <c r="BE366" i="26" s="1"/>
  <c r="CA321" i="26" a="1"/>
  <c r="CA321" i="26" s="1"/>
  <c r="BD284" i="26" a="1"/>
  <c r="BD284" i="26" s="1"/>
  <c r="BR350" i="26" a="1"/>
  <c r="BR350" i="26" s="1"/>
  <c r="BY309" i="26" a="1"/>
  <c r="BY309" i="26" s="1"/>
  <c r="CD374" i="26" a="1"/>
  <c r="CD374" i="26" s="1"/>
  <c r="BM374" i="26" a="1"/>
  <c r="BM374" i="26" s="1"/>
  <c r="BX312" i="26" a="1"/>
  <c r="BX312" i="26" s="1"/>
  <c r="AX292" i="26" a="1"/>
  <c r="AX292" i="26" s="1"/>
  <c r="AX394" i="26" s="1"/>
  <c r="E118" i="27" s="1"/>
  <c r="BA337" i="26" a="1"/>
  <c r="BA337" i="26" s="1"/>
  <c r="BU281" i="26" a="1"/>
  <c r="BU281" i="26" s="1"/>
  <c r="BV282" i="26" a="1"/>
  <c r="BV282" i="26" s="1"/>
  <c r="AX352" i="26" a="1"/>
  <c r="AX352" i="26" s="1"/>
  <c r="AX454" i="26" s="1"/>
  <c r="E178" i="27" s="1"/>
  <c r="BZ367" i="26" a="1"/>
  <c r="BZ367" i="26" s="1"/>
  <c r="BH300" i="26" a="1"/>
  <c r="BH300" i="26" s="1"/>
  <c r="CF297" i="26" a="1"/>
  <c r="CF297" i="26" s="1"/>
  <c r="BH291" i="26" a="1"/>
  <c r="BH291" i="26" s="1"/>
  <c r="BF313" i="26" a="1"/>
  <c r="BF313" i="26" s="1"/>
  <c r="BH292" i="26" a="1"/>
  <c r="BH292" i="26" s="1"/>
  <c r="CH348" i="26" a="1"/>
  <c r="CH348" i="26" s="1"/>
  <c r="CH450" i="26" s="1"/>
  <c r="AK174" i="27" s="1"/>
  <c r="CH303" i="26" a="1"/>
  <c r="CH303" i="26" s="1"/>
  <c r="CH405" i="26" s="1"/>
  <c r="AK129" i="27" s="1"/>
  <c r="BI312" i="26" a="1"/>
  <c r="BI312" i="26" s="1"/>
  <c r="BN326" i="26" a="1"/>
  <c r="BN326" i="26" s="1"/>
  <c r="CH293" i="26" a="1"/>
  <c r="CH293" i="26" s="1"/>
  <c r="CH395" i="26" s="1"/>
  <c r="AK119" i="27" s="1"/>
  <c r="BC338" i="26" a="1"/>
  <c r="BC338" i="26" s="1"/>
  <c r="BC280" i="26" a="1"/>
  <c r="BC280" i="26" s="1"/>
  <c r="CG359" i="26" a="1"/>
  <c r="CG359" i="26" s="1"/>
  <c r="CG461" i="26" s="1"/>
  <c r="AJ185" i="27" s="1"/>
  <c r="BR278" i="26" a="1"/>
  <c r="BR278" i="26" s="1"/>
  <c r="BD341" i="26" a="1"/>
  <c r="BD341" i="26" s="1"/>
  <c r="BL304" i="26" a="1"/>
  <c r="BL304" i="26" s="1"/>
  <c r="BU357" i="26" a="1"/>
  <c r="BU357" i="26" s="1"/>
  <c r="CA291" i="26" a="1"/>
  <c r="CA291" i="26" s="1"/>
  <c r="BH325" i="26" a="1"/>
  <c r="BH325" i="26" s="1"/>
  <c r="BF328" i="26" a="1"/>
  <c r="BF328" i="26" s="1"/>
  <c r="AZ343" i="26" a="1"/>
  <c r="AZ343" i="26" s="1"/>
  <c r="AZ445" i="26" s="1"/>
  <c r="G169" i="27" s="1"/>
  <c r="CD294" i="26" a="1"/>
  <c r="CD294" i="26" s="1"/>
  <c r="BX348" i="26" a="1"/>
  <c r="BX348" i="26" s="1"/>
  <c r="AY349" i="26" a="1"/>
  <c r="AY349" i="26" s="1"/>
  <c r="AY451" i="26" s="1"/>
  <c r="F175" i="27" s="1"/>
  <c r="BF370" i="26" a="1"/>
  <c r="BF370" i="26" s="1"/>
  <c r="BU295" i="26" a="1"/>
  <c r="BU295" i="26" s="1"/>
  <c r="BT355" i="26" a="1"/>
  <c r="BT355" i="26" s="1"/>
  <c r="BT457" i="26" s="1"/>
  <c r="AA181" i="27" s="1"/>
  <c r="BY336" i="26" a="1"/>
  <c r="BY336" i="26" s="1"/>
  <c r="BC337" i="26" a="1"/>
  <c r="BC337" i="26" s="1"/>
  <c r="BO318" i="26" a="1"/>
  <c r="BO318" i="26" s="1"/>
  <c r="BU330" i="26" a="1"/>
  <c r="BU330" i="26" s="1"/>
  <c r="BV307" i="26" a="1"/>
  <c r="BV307" i="26" s="1"/>
  <c r="BS350" i="26" a="1"/>
  <c r="BS350" i="26" s="1"/>
  <c r="CE350" i="26" a="1"/>
  <c r="CE350" i="26" s="1"/>
  <c r="BT306" i="26" a="1"/>
  <c r="BT306" i="26" s="1"/>
  <c r="BM294" i="26" a="1"/>
  <c r="BM294" i="26" s="1"/>
  <c r="BT324" i="26" a="1"/>
  <c r="BT324" i="26" s="1"/>
  <c r="AY302" i="26" a="1"/>
  <c r="AY302" i="26" s="1"/>
  <c r="AY404" i="26" s="1"/>
  <c r="F128" i="27" s="1"/>
  <c r="BQ331" i="26" a="1"/>
  <c r="BQ331" i="26" s="1"/>
  <c r="CH320" i="26" a="1"/>
  <c r="CH320" i="26" s="1"/>
  <c r="CH422" i="26" s="1"/>
  <c r="AK146" i="27" s="1"/>
  <c r="AZ307" i="26" a="1"/>
  <c r="AZ307" i="26" s="1"/>
  <c r="AZ409" i="26" s="1"/>
  <c r="G133" i="27" s="1"/>
  <c r="CF339" i="26" a="1"/>
  <c r="CF339" i="26" s="1"/>
  <c r="CF368" i="26" a="1"/>
  <c r="CF368" i="26" s="1"/>
  <c r="AY296" i="26" a="1"/>
  <c r="AY296" i="26" s="1"/>
  <c r="AY398" i="26" s="1"/>
  <c r="F122" i="27" s="1"/>
  <c r="AY343" i="26" a="1"/>
  <c r="AY343" i="26" s="1"/>
  <c r="AY445" i="26" s="1"/>
  <c r="F169" i="27" s="1"/>
  <c r="BJ341" i="26" a="1"/>
  <c r="BJ341" i="26" s="1"/>
  <c r="CI360" i="26" a="1"/>
  <c r="CI360" i="26" s="1"/>
  <c r="CI462" i="26" s="1"/>
  <c r="AL186" i="27" s="1"/>
  <c r="BR283" i="26" a="1"/>
  <c r="BR283" i="26" s="1"/>
  <c r="BF361" i="26" a="1"/>
  <c r="BF361" i="26" s="1"/>
  <c r="BN307" i="26" a="1"/>
  <c r="BN307" i="26" s="1"/>
  <c r="BT353" i="26" a="1"/>
  <c r="BT353" i="26" s="1"/>
  <c r="BA324" i="26" a="1"/>
  <c r="BA324" i="26" s="1"/>
  <c r="AX359" i="26" a="1"/>
  <c r="AX359" i="26" s="1"/>
  <c r="AX461" i="26" s="1"/>
  <c r="E185" i="27" s="1"/>
  <c r="BX332" i="26" a="1"/>
  <c r="BX332" i="26" s="1"/>
  <c r="BJ300" i="26" a="1"/>
  <c r="BJ300" i="26" s="1"/>
  <c r="BI352" i="26" a="1"/>
  <c r="BI352" i="26" s="1"/>
  <c r="BQ335" i="26" a="1"/>
  <c r="BQ335" i="26" s="1"/>
  <c r="BQ437" i="26" s="1"/>
  <c r="X161" i="27" s="1"/>
  <c r="CC299" i="26" a="1"/>
  <c r="CC299" i="26" s="1"/>
  <c r="CA326" i="26" a="1"/>
  <c r="CA326" i="26" s="1"/>
  <c r="BJ310" i="26" a="1"/>
  <c r="BJ310" i="26" s="1"/>
  <c r="BX347" i="26" a="1"/>
  <c r="BX347" i="26" s="1"/>
  <c r="AX324" i="26" a="1"/>
  <c r="AX324" i="26" s="1"/>
  <c r="AX426" i="26" s="1"/>
  <c r="E150" i="27" s="1"/>
  <c r="BY282" i="26" a="1"/>
  <c r="BY282" i="26" s="1"/>
  <c r="BR351" i="26" a="1"/>
  <c r="BR351" i="26" s="1"/>
  <c r="BE298" i="26" a="1"/>
  <c r="BE298" i="26" s="1"/>
  <c r="AX350" i="26" a="1"/>
  <c r="AX350" i="26" s="1"/>
  <c r="AX452" i="26" s="1"/>
  <c r="E176" i="27" s="1"/>
  <c r="BB297" i="26" a="1"/>
  <c r="BB297" i="26" s="1"/>
  <c r="BU362" i="26" a="1"/>
  <c r="BU362" i="26" s="1"/>
  <c r="CE369" i="26" a="1"/>
  <c r="CE369" i="26" s="1"/>
  <c r="BC362" i="26" a="1"/>
  <c r="BC362" i="26" s="1"/>
  <c r="BA353" i="26" a="1"/>
  <c r="BA353" i="26" s="1"/>
  <c r="BE336" i="26" a="1"/>
  <c r="BE336" i="26" s="1"/>
  <c r="BR311" i="26" a="1"/>
  <c r="BR311" i="26" s="1"/>
  <c r="AX285" i="26" a="1"/>
  <c r="AX285" i="26" s="1"/>
  <c r="AX387" i="26" s="1"/>
  <c r="E111" i="27" s="1"/>
  <c r="CE286" i="26" a="1"/>
  <c r="CE286" i="26" s="1"/>
  <c r="CE375" i="26" a="1"/>
  <c r="CE375" i="26" s="1"/>
  <c r="BU300" i="26" a="1"/>
  <c r="BU300" i="26" s="1"/>
  <c r="BN279" i="26" a="1"/>
  <c r="BN279" i="26" s="1"/>
  <c r="CE358" i="26" a="1"/>
  <c r="CE358" i="26" s="1"/>
  <c r="BB340" i="26" a="1"/>
  <c r="BB340" i="26" s="1"/>
  <c r="BS367" i="26" a="1"/>
  <c r="BS367" i="26" s="1"/>
  <c r="CH369" i="26" a="1"/>
  <c r="CH369" i="26" s="1"/>
  <c r="CH471" i="26" s="1"/>
  <c r="AK195" i="27" s="1"/>
  <c r="CH344" i="26" a="1"/>
  <c r="CH344" i="26" s="1"/>
  <c r="CH446" i="26" s="1"/>
  <c r="AK170" i="27" s="1"/>
  <c r="BI372" i="26" a="1"/>
  <c r="BI372" i="26" s="1"/>
  <c r="BJ328" i="26" a="1"/>
  <c r="BJ328" i="26" s="1"/>
  <c r="CG326" i="26" a="1"/>
  <c r="CG326" i="26" s="1"/>
  <c r="CG428" i="26" s="1"/>
  <c r="AJ152" i="27" s="1"/>
  <c r="BP299" i="26" a="1"/>
  <c r="BP299" i="26" s="1"/>
  <c r="BD316" i="26" a="1"/>
  <c r="BD316" i="26" s="1"/>
  <c r="BB307" i="26" a="1"/>
  <c r="BB307" i="26" s="1"/>
  <c r="AZ296" i="26" a="1"/>
  <c r="AZ296" i="26" s="1"/>
  <c r="AZ398" i="26" s="1"/>
  <c r="G122" i="27" s="1"/>
  <c r="BV338" i="26" a="1"/>
  <c r="BV338" i="26" s="1"/>
  <c r="BN300" i="26" a="1"/>
  <c r="BN300" i="26" s="1"/>
  <c r="BQ326" i="26" a="1"/>
  <c r="BQ326" i="26" s="1"/>
  <c r="AY316" i="26" a="1"/>
  <c r="AY316" i="26" s="1"/>
  <c r="AY418" i="26" s="1"/>
  <c r="F142" i="27" s="1"/>
  <c r="CC316" i="26" a="1"/>
  <c r="CC316" i="26" s="1"/>
  <c r="CI372" i="26" a="1"/>
  <c r="CI372" i="26" s="1"/>
  <c r="CI474" i="26" s="1"/>
  <c r="AL198" i="27" s="1"/>
  <c r="CI322" i="26" a="1"/>
  <c r="CI322" i="26" s="1"/>
  <c r="CI424" i="26" s="1"/>
  <c r="AL148" i="27" s="1"/>
  <c r="BP282" i="26" a="1"/>
  <c r="BP282" i="26" s="1"/>
  <c r="BY338" i="26" a="1"/>
  <c r="BY338" i="26" s="1"/>
  <c r="BV333" i="26" a="1"/>
  <c r="BV333" i="26" s="1"/>
  <c r="BJ291" i="26" a="1"/>
  <c r="BJ291" i="26" s="1"/>
  <c r="CF364" i="26" a="1"/>
  <c r="CF364" i="26" s="1"/>
  <c r="BZ309" i="26" a="1"/>
  <c r="BZ309" i="26" s="1"/>
  <c r="AZ306" i="26" a="1"/>
  <c r="AZ306" i="26" s="1"/>
  <c r="AZ408" i="26" s="1"/>
  <c r="G132" i="27" s="1"/>
  <c r="BD298" i="26" a="1"/>
  <c r="BD298" i="26" s="1"/>
  <c r="BO329" i="26" a="1"/>
  <c r="BO329" i="26" s="1"/>
  <c r="BV355" i="26" a="1"/>
  <c r="BV355" i="26" s="1"/>
  <c r="BY279" i="26" a="1"/>
  <c r="BY279" i="26" s="1"/>
  <c r="BZ328" i="26" a="1"/>
  <c r="BZ328" i="26" s="1"/>
  <c r="BZ353" i="26" a="1"/>
  <c r="BZ353" i="26" s="1"/>
  <c r="BR295" i="26" a="1"/>
  <c r="BR295" i="26" s="1"/>
  <c r="BS308" i="26" a="1"/>
  <c r="BS308" i="26" s="1"/>
  <c r="BM285" i="26" a="1"/>
  <c r="BM285" i="26" s="1"/>
  <c r="BI331" i="26" a="1"/>
  <c r="BI331" i="26" s="1"/>
  <c r="BE286" i="26" a="1"/>
  <c r="BE286" i="26" s="1"/>
  <c r="BH376" i="26" a="1"/>
  <c r="BH376" i="26" s="1"/>
  <c r="AZ289" i="26" a="1"/>
  <c r="AZ289" i="26" s="1"/>
  <c r="AZ391" i="26" s="1"/>
  <c r="G115" i="27" s="1"/>
  <c r="BX354" i="26" a="1"/>
  <c r="BX354" i="26" s="1"/>
  <c r="AX312" i="26" a="1"/>
  <c r="AX312" i="26" s="1"/>
  <c r="AX414" i="26" s="1"/>
  <c r="E138" i="27" s="1"/>
  <c r="BS285" i="26" a="1"/>
  <c r="BS285" i="26" s="1"/>
  <c r="AX168" i="1"/>
  <c r="BZ415" i="26"/>
  <c r="AG139" i="27" s="1"/>
  <c r="BS457" i="26"/>
  <c r="Z181" i="27" s="1"/>
  <c r="BD279" i="26" a="1"/>
  <c r="BD279" i="26" s="1"/>
  <c r="BT349" i="26" a="1"/>
  <c r="BT349" i="26" s="1"/>
  <c r="BO311" i="26" a="1"/>
  <c r="BO311" i="26" s="1"/>
  <c r="BI309" i="26" a="1"/>
  <c r="BI309" i="26" s="1"/>
  <c r="BF309" i="26" a="1"/>
  <c r="BF309" i="26" s="1"/>
  <c r="CC356" i="26" a="1"/>
  <c r="CC356" i="26" s="1"/>
  <c r="CC335" i="26" a="1"/>
  <c r="CC335" i="26" s="1"/>
  <c r="BI353" i="26" a="1"/>
  <c r="BI353" i="26" s="1"/>
  <c r="BY314" i="26" a="1"/>
  <c r="BY314" i="26" s="1"/>
  <c r="BL312" i="26" a="1"/>
  <c r="BL312" i="26" s="1"/>
  <c r="CA318" i="26" a="1"/>
  <c r="CA318" i="26" s="1"/>
  <c r="BU328" i="26" a="1"/>
  <c r="BU328" i="26" s="1"/>
  <c r="BW312" i="26" a="1"/>
  <c r="BW312" i="26" s="1"/>
  <c r="BE288" i="26" a="1"/>
  <c r="BE288" i="26" s="1"/>
  <c r="BZ294" i="26" a="1"/>
  <c r="BZ294" i="26" s="1"/>
  <c r="BF357" i="26" a="1"/>
  <c r="BF357" i="26" s="1"/>
  <c r="BE300" i="26" a="1"/>
  <c r="BE300" i="26" s="1"/>
  <c r="BF319" i="26" a="1"/>
  <c r="BF319" i="26" s="1"/>
  <c r="CI313" i="26" a="1"/>
  <c r="CI313" i="26" s="1"/>
  <c r="CI415" i="26" s="1"/>
  <c r="AL139" i="27" s="1"/>
  <c r="BY281" i="26" a="1"/>
  <c r="BY281" i="26" s="1"/>
  <c r="BA285" i="26" a="1"/>
  <c r="BA285" i="26" s="1"/>
  <c r="BR285" i="26" a="1"/>
  <c r="BR285" i="26" s="1"/>
  <c r="BK330" i="26" a="1"/>
  <c r="BK330" i="26" s="1"/>
  <c r="BT363" i="26" a="1"/>
  <c r="BT363" i="26" s="1"/>
  <c r="BG354" i="26" a="1"/>
  <c r="BG354" i="26" s="1"/>
  <c r="BZ362" i="26" a="1"/>
  <c r="BZ362" i="26" s="1"/>
  <c r="BK322" i="26" a="1"/>
  <c r="BK322" i="26" s="1"/>
  <c r="CD362" i="26" a="1"/>
  <c r="CD362" i="26" s="1"/>
  <c r="BP367" i="26" a="1"/>
  <c r="BP367" i="26" s="1"/>
  <c r="CD336" i="26" a="1"/>
  <c r="CD336" i="26" s="1"/>
  <c r="CE290" i="26" a="1"/>
  <c r="CE290" i="26" s="1"/>
  <c r="BR328" i="26" a="1"/>
  <c r="BR328" i="26" s="1"/>
  <c r="AX289" i="26" a="1"/>
  <c r="AX289" i="26" s="1"/>
  <c r="AX391" i="26" s="1"/>
  <c r="E115" i="27" s="1"/>
  <c r="BT337" i="26" a="1"/>
  <c r="BT337" i="26" s="1"/>
  <c r="BB306" i="26" a="1"/>
  <c r="BB306" i="26" s="1"/>
  <c r="CB361" i="26" a="1"/>
  <c r="CB361" i="26" s="1"/>
  <c r="BR362" i="26" a="1"/>
  <c r="BR362" i="26" s="1"/>
  <c r="BR349" i="26" a="1"/>
  <c r="BR349" i="26" s="1"/>
  <c r="BG319" i="26" a="1"/>
  <c r="BG319" i="26" s="1"/>
  <c r="AX361" i="26" a="1"/>
  <c r="AX361" i="26" s="1"/>
  <c r="AX463" i="26" s="1"/>
  <c r="E187" i="27" s="1"/>
  <c r="BB348" i="26" a="1"/>
  <c r="BB348" i="26" s="1"/>
  <c r="BL325" i="26" a="1"/>
  <c r="BL325" i="26" s="1"/>
  <c r="CG297" i="26" a="1"/>
  <c r="CG297" i="26" s="1"/>
  <c r="CG399" i="26" s="1"/>
  <c r="AJ123" i="27" s="1"/>
  <c r="BX360" i="26" a="1"/>
  <c r="BX360" i="26" s="1"/>
  <c r="BX375" i="26" a="1"/>
  <c r="BX375" i="26" s="1"/>
  <c r="BD290" i="26" a="1"/>
  <c r="BD290" i="26" s="1"/>
  <c r="CF374" i="26" a="1"/>
  <c r="CF374" i="26" s="1"/>
  <c r="AX313" i="26" a="1"/>
  <c r="AX313" i="26" s="1"/>
  <c r="AX415" i="26" s="1"/>
  <c r="E139" i="27" s="1"/>
  <c r="CB376" i="26" a="1"/>
  <c r="CB376" i="26" s="1"/>
  <c r="BF301" i="26" a="1"/>
  <c r="BF301" i="26" s="1"/>
  <c r="BL316" i="26" a="1"/>
  <c r="BL316" i="26" s="1"/>
  <c r="BL353" i="26" a="1"/>
  <c r="BL353" i="26" s="1"/>
  <c r="BI346" i="26" a="1"/>
  <c r="BI346" i="26" s="1"/>
  <c r="BU284" i="26" a="1"/>
  <c r="BU284" i="26" s="1"/>
  <c r="BU292" i="26" a="1"/>
  <c r="BU292" i="26" s="1"/>
  <c r="CG330" i="26" a="1"/>
  <c r="CG330" i="26" s="1"/>
  <c r="CG432" i="26" s="1"/>
  <c r="AJ156" i="27" s="1"/>
  <c r="AZ348" i="26" a="1"/>
  <c r="AZ348" i="26" s="1"/>
  <c r="AZ450" i="26" s="1"/>
  <c r="G174" i="27" s="1"/>
  <c r="BZ365" i="26" a="1"/>
  <c r="BZ365" i="26" s="1"/>
  <c r="CE280" i="26" a="1"/>
  <c r="CE280" i="26" s="1"/>
  <c r="BD347" i="26" a="1"/>
  <c r="BD347" i="26" s="1"/>
  <c r="BR358" i="26" a="1"/>
  <c r="BR358" i="26" s="1"/>
  <c r="AY361" i="26" a="1"/>
  <c r="AY361" i="26" s="1"/>
  <c r="AY463" i="26" s="1"/>
  <c r="F187" i="27" s="1"/>
  <c r="BN372" i="26" a="1"/>
  <c r="BN372" i="26" s="1"/>
  <c r="BF320" i="26" a="1"/>
  <c r="BF320" i="26" s="1"/>
  <c r="BM318" i="26" a="1"/>
  <c r="BM318" i="26" s="1"/>
  <c r="CG322" i="26" a="1"/>
  <c r="CG322" i="26" s="1"/>
  <c r="CG424" i="26" s="1"/>
  <c r="AJ148" i="27" s="1"/>
  <c r="BQ318" i="26" a="1"/>
  <c r="BQ318" i="26" s="1"/>
  <c r="AY360" i="26" a="1"/>
  <c r="AY360" i="26" s="1"/>
  <c r="AY462" i="26" s="1"/>
  <c r="F186" i="27" s="1"/>
  <c r="CD299" i="26" a="1"/>
  <c r="CD299" i="26" s="1"/>
  <c r="BQ356" i="26" a="1"/>
  <c r="BQ356" i="26" s="1"/>
  <c r="CH308" i="26" a="1"/>
  <c r="CH308" i="26" s="1"/>
  <c r="CH410" i="26" s="1"/>
  <c r="AK134" i="27" s="1"/>
  <c r="CI311" i="26" a="1"/>
  <c r="CI311" i="26" s="1"/>
  <c r="CI413" i="26" s="1"/>
  <c r="AL137" i="27" s="1"/>
  <c r="BM371" i="26" a="1"/>
  <c r="BM371" i="26" s="1"/>
  <c r="CG293" i="26" a="1"/>
  <c r="CG293" i="26" s="1"/>
  <c r="CG395" i="26" s="1"/>
  <c r="AJ119" i="27" s="1"/>
  <c r="CE287" i="26" a="1"/>
  <c r="CE287" i="26" s="1"/>
  <c r="BN281" i="26" a="1"/>
  <c r="BN281" i="26" s="1"/>
  <c r="BC346" i="26" a="1"/>
  <c r="BC346" i="26" s="1"/>
  <c r="CA350" i="26" a="1"/>
  <c r="CA350" i="26" s="1"/>
  <c r="BN298" i="26" a="1"/>
  <c r="BN298" i="26" s="1"/>
  <c r="BA299" i="26" a="1"/>
  <c r="BA299" i="26" s="1"/>
  <c r="BS328" i="26" a="1"/>
  <c r="BS328" i="26" s="1"/>
  <c r="BF347" i="26" a="1"/>
  <c r="BF347" i="26" s="1"/>
  <c r="BW334" i="26" a="1"/>
  <c r="BW334" i="26" s="1"/>
  <c r="BB310" i="26" a="1"/>
  <c r="BB310" i="26" s="1"/>
  <c r="BU279" i="26" a="1"/>
  <c r="BU279" i="26" s="1"/>
  <c r="BR312" i="26" a="1"/>
  <c r="BR312" i="26" s="1"/>
  <c r="CB351" i="26" a="1"/>
  <c r="CB351" i="26" s="1"/>
  <c r="BG339" i="26" a="1"/>
  <c r="BG339" i="26" s="1"/>
  <c r="BU334" i="26" a="1"/>
  <c r="BU334" i="26" s="1"/>
  <c r="BS343" i="26" a="1"/>
  <c r="BS343" i="26" s="1"/>
  <c r="BB334" i="26" a="1"/>
  <c r="BB334" i="26" s="1"/>
  <c r="BG294" i="26" a="1"/>
  <c r="BG294" i="26" s="1"/>
  <c r="BM338" i="26" a="1"/>
  <c r="BM338" i="26" s="1"/>
  <c r="BB288" i="26" a="1"/>
  <c r="BB288" i="26" s="1"/>
  <c r="BS299" i="26" a="1"/>
  <c r="BS299" i="26" s="1"/>
  <c r="BC281" i="26" a="1"/>
  <c r="BC281" i="26" s="1"/>
  <c r="BG304" i="26" a="1"/>
  <c r="BG304" i="26" s="1"/>
  <c r="BC300" i="26" a="1"/>
  <c r="BC300" i="26" s="1"/>
  <c r="BD286" i="26" a="1"/>
  <c r="BD286" i="26" s="1"/>
  <c r="CH353" i="26" a="1"/>
  <c r="CH353" i="26" s="1"/>
  <c r="CH455" i="26" s="1"/>
  <c r="AK179" i="27" s="1"/>
  <c r="CB334" i="26" a="1"/>
  <c r="CB334" i="26" s="1"/>
  <c r="BN337" i="26" a="1"/>
  <c r="BN337" i="26" s="1"/>
  <c r="BO308" i="26" a="1"/>
  <c r="BO308" i="26" s="1"/>
  <c r="CA287" i="26" a="1"/>
  <c r="CA287" i="26" s="1"/>
  <c r="BP284" i="26" a="1"/>
  <c r="BP284" i="26" s="1"/>
  <c r="CH361" i="26" a="1"/>
  <c r="CH361" i="26" s="1"/>
  <c r="CH463" i="26" s="1"/>
  <c r="AK187" i="27" s="1"/>
  <c r="AZ346" i="26" a="1"/>
  <c r="AZ346" i="26" s="1"/>
  <c r="AZ448" i="26" s="1"/>
  <c r="G172" i="27" s="1"/>
  <c r="CF331" i="26" a="1"/>
  <c r="CF331" i="26" s="1"/>
  <c r="BB285" i="26" a="1"/>
  <c r="BB285" i="26" s="1"/>
  <c r="BD322" i="26" a="1"/>
  <c r="BD322" i="26" s="1"/>
  <c r="BD345" i="26" a="1"/>
  <c r="BD345" i="26" s="1"/>
  <c r="BU283" i="26" a="1"/>
  <c r="BU283" i="26" s="1"/>
  <c r="AZ362" i="26" a="1"/>
  <c r="AZ362" i="26" s="1"/>
  <c r="AZ464" i="26" s="1"/>
  <c r="G188" i="27" s="1"/>
  <c r="BV284" i="26" a="1"/>
  <c r="BV284" i="26" s="1"/>
  <c r="BV351" i="26" a="1"/>
  <c r="BV351" i="26" s="1"/>
  <c r="BZ358" i="26" a="1"/>
  <c r="BZ358" i="26" s="1"/>
  <c r="CD361" i="26" a="1"/>
  <c r="CD361" i="26" s="1"/>
  <c r="BB361" i="26" a="1"/>
  <c r="BB361" i="26" s="1"/>
  <c r="BT287" i="26" a="1"/>
  <c r="BT287" i="26" s="1"/>
  <c r="BS351" i="26" a="1"/>
  <c r="BS351" i="26" s="1"/>
  <c r="BO376" i="26" a="1"/>
  <c r="BO376" i="26" s="1"/>
  <c r="BZ343" i="26" a="1"/>
  <c r="BZ343" i="26" s="1"/>
  <c r="BO356" i="26" a="1"/>
  <c r="BO356" i="26" s="1"/>
  <c r="BE322" i="26" a="1"/>
  <c r="BE322" i="26" s="1"/>
  <c r="BW364" i="26" a="1"/>
  <c r="BW364" i="26" s="1"/>
  <c r="CC291" i="26" a="1"/>
  <c r="CC291" i="26" s="1"/>
  <c r="CF369" i="26" a="1"/>
  <c r="CF369" i="26" s="1"/>
  <c r="BU356" i="26" a="1"/>
  <c r="BU356" i="26" s="1"/>
  <c r="BP302" i="26" a="1"/>
  <c r="BP302" i="26" s="1"/>
  <c r="BP290" i="26" a="1"/>
  <c r="BP290" i="26" s="1"/>
  <c r="CF349" i="26" a="1"/>
  <c r="CF349" i="26" s="1"/>
  <c r="AX284" i="26" a="1"/>
  <c r="AX284" i="26" s="1"/>
  <c r="AX386" i="26" s="1"/>
  <c r="E110" i="27" s="1"/>
  <c r="BS361" i="26" a="1"/>
  <c r="BS361" i="26" s="1"/>
  <c r="CE319" i="26" a="1"/>
  <c r="CE319" i="26" s="1"/>
  <c r="BT290" i="26" a="1"/>
  <c r="BT290" i="26" s="1"/>
  <c r="BY359" i="26" a="1"/>
  <c r="BY359" i="26" s="1"/>
  <c r="BM333" i="26" a="1"/>
  <c r="BM333" i="26" s="1"/>
  <c r="BD278" i="26" a="1"/>
  <c r="BD278" i="26" s="1"/>
  <c r="BP337" i="26" a="1"/>
  <c r="BP337" i="26" s="1"/>
  <c r="CA284" i="26" a="1"/>
  <c r="CA284" i="26" s="1"/>
  <c r="CD357" i="26" a="1"/>
  <c r="CD357" i="26" s="1"/>
  <c r="BJ361" i="26" a="1"/>
  <c r="BJ361" i="26" s="1"/>
  <c r="BM291" i="26" a="1"/>
  <c r="BM291" i="26" s="1"/>
  <c r="BT326" i="26" a="1"/>
  <c r="BT326" i="26" s="1"/>
  <c r="AZ363" i="26" a="1"/>
  <c r="AZ363" i="26" s="1"/>
  <c r="AZ465" i="26" s="1"/>
  <c r="G189" i="27" s="1"/>
  <c r="BZ308" i="26" a="1"/>
  <c r="BZ308" i="26" s="1"/>
  <c r="CD334" i="26" a="1"/>
  <c r="CD334" i="26" s="1"/>
  <c r="BL314" i="26" a="1"/>
  <c r="BL314" i="26" s="1"/>
  <c r="BU373" i="26" a="1"/>
  <c r="BU373" i="26" s="1"/>
  <c r="CH335" i="26" a="1"/>
  <c r="CH335" i="26" s="1"/>
  <c r="CH437" i="26" s="1"/>
  <c r="AK161" i="27" s="1"/>
  <c r="CF356" i="26" a="1"/>
  <c r="CF356" i="26" s="1"/>
  <c r="BH347" i="26" a="1"/>
  <c r="BH347" i="26" s="1"/>
  <c r="CI312" i="26" a="1"/>
  <c r="CI312" i="26" s="1"/>
  <c r="CI414" i="26" s="1"/>
  <c r="AL138" i="27" s="1"/>
  <c r="BX305" i="26" a="1"/>
  <c r="BX305" i="26" s="1"/>
  <c r="CG280" i="26" a="1"/>
  <c r="CG280" i="26" s="1"/>
  <c r="CG382" i="26" s="1"/>
  <c r="AJ106" i="27" s="1"/>
  <c r="BO290" i="26" a="1"/>
  <c r="BO290" i="26" s="1"/>
  <c r="BE326" i="26" a="1"/>
  <c r="BE326" i="26" s="1"/>
  <c r="CG324" i="26" a="1"/>
  <c r="CG324" i="26" s="1"/>
  <c r="CG426" i="26" s="1"/>
  <c r="AJ150" i="27" s="1"/>
  <c r="BL364" i="26" a="1"/>
  <c r="BL364" i="26" s="1"/>
  <c r="BP354" i="26" a="1"/>
  <c r="BP354" i="26" s="1"/>
  <c r="BZ370" i="26" a="1"/>
  <c r="BZ370" i="26" s="1"/>
  <c r="BS340" i="26" a="1"/>
  <c r="BS340" i="26" s="1"/>
  <c r="BN297" i="26" a="1"/>
  <c r="BN297" i="26" s="1"/>
  <c r="BM305" i="26" a="1"/>
  <c r="BM305" i="26" s="1"/>
  <c r="BJ288" i="26" a="1"/>
  <c r="BJ288" i="26" s="1"/>
  <c r="AZ288" i="26" a="1"/>
  <c r="AZ288" i="26" s="1"/>
  <c r="AZ390" i="26" s="1"/>
  <c r="G114" i="27" s="1"/>
  <c r="BO354" i="26" a="1"/>
  <c r="BO354" i="26" s="1"/>
  <c r="BL346" i="26" a="1"/>
  <c r="BL346" i="26" s="1"/>
  <c r="BO289" i="26" a="1"/>
  <c r="BO289" i="26" s="1"/>
  <c r="CC289" i="26" a="1"/>
  <c r="CC289" i="26" s="1"/>
  <c r="CE363" i="26" a="1"/>
  <c r="CE363" i="26" s="1"/>
  <c r="BE333" i="26" a="1"/>
  <c r="BE333" i="26" s="1"/>
  <c r="CA299" i="26" a="1"/>
  <c r="CA299" i="26" s="1"/>
  <c r="BO294" i="26" a="1"/>
  <c r="BO294" i="26" s="1"/>
  <c r="AZ327" i="26" a="1"/>
  <c r="AZ327" i="26" s="1"/>
  <c r="AZ429" i="26" s="1"/>
  <c r="G153" i="27" s="1"/>
  <c r="CD367" i="26" a="1"/>
  <c r="CD367" i="26" s="1"/>
  <c r="BL300" i="26" a="1"/>
  <c r="BL300" i="26" s="1"/>
  <c r="BL402" i="26" s="1"/>
  <c r="S126" i="27" s="1"/>
  <c r="CG298" i="26" a="1"/>
  <c r="CG298" i="26" s="1"/>
  <c r="CG400" i="26" s="1"/>
  <c r="AJ124" i="27" s="1"/>
  <c r="BV305" i="26" a="1"/>
  <c r="BV305" i="26" s="1"/>
  <c r="BO287" i="26" a="1"/>
  <c r="BO287" i="26" s="1"/>
  <c r="AX325" i="26" a="1"/>
  <c r="AX325" i="26" s="1"/>
  <c r="AX427" i="26" s="1"/>
  <c r="E151" i="27" s="1"/>
  <c r="BH349" i="26" a="1"/>
  <c r="BH349" i="26" s="1"/>
  <c r="BY376" i="26" a="1"/>
  <c r="BY376" i="26" s="1"/>
  <c r="BU309" i="26" a="1"/>
  <c r="BU309" i="26" s="1"/>
  <c r="CA285" i="26" a="1"/>
  <c r="CA285" i="26" s="1"/>
  <c r="BZ357" i="26" a="1"/>
  <c r="BZ357" i="26" s="1"/>
  <c r="AZ345" i="26" a="1"/>
  <c r="AZ345" i="26" s="1"/>
  <c r="AZ447" i="26" s="1"/>
  <c r="G171" i="27" s="1"/>
  <c r="BJ345" i="26" a="1"/>
  <c r="BJ345" i="26" s="1"/>
  <c r="BL362" i="26" a="1"/>
  <c r="BL362" i="26" s="1"/>
  <c r="BY306" i="26" a="1"/>
  <c r="BY306" i="26" s="1"/>
  <c r="BR282" i="26" a="1"/>
  <c r="BR282" i="26" s="1"/>
  <c r="BI375" i="26" a="1"/>
  <c r="BI375" i="26" s="1"/>
  <c r="BY308" i="26" a="1"/>
  <c r="BY308" i="26" s="1"/>
  <c r="BQ362" i="26" a="1"/>
  <c r="BQ362" i="26" s="1"/>
  <c r="CB336" i="26" a="1"/>
  <c r="CB336" i="26" s="1"/>
  <c r="BB335" i="26" a="1"/>
  <c r="BB335" i="26" s="1"/>
  <c r="BS300" i="26" a="1"/>
  <c r="BS300" i="26" s="1"/>
  <c r="BP357" i="26" a="1"/>
  <c r="BP357" i="26" s="1"/>
  <c r="BD287" i="26" a="1"/>
  <c r="BD287" i="26" s="1"/>
  <c r="CI345" i="26" a="1"/>
  <c r="CI345" i="26" s="1"/>
  <c r="CI447" i="26" s="1"/>
  <c r="AL171" i="27" s="1"/>
  <c r="CH306" i="26" a="1"/>
  <c r="CH306" i="26" s="1"/>
  <c r="CH408" i="26" s="1"/>
  <c r="AK132" i="27" s="1"/>
  <c r="BY288" i="26" a="1"/>
  <c r="BY288" i="26" s="1"/>
  <c r="BR367" i="26" a="1"/>
  <c r="BR367" i="26" s="1"/>
  <c r="BB370" i="26" a="1"/>
  <c r="BB370" i="26" s="1"/>
  <c r="BK295" i="26" a="1"/>
  <c r="BK295" i="26" s="1"/>
  <c r="CF348" i="26" a="1"/>
  <c r="CF348" i="26" s="1"/>
  <c r="BZ279" i="26" a="1"/>
  <c r="BZ279" i="26" s="1"/>
  <c r="CI352" i="26" a="1"/>
  <c r="CI352" i="26" s="1"/>
  <c r="CI454" i="26" s="1"/>
  <c r="AL178" i="27" s="1"/>
  <c r="BH307" i="26" a="1"/>
  <c r="BH307" i="26" s="1"/>
  <c r="BV321" i="26" a="1"/>
  <c r="BV321" i="26" s="1"/>
  <c r="BF363" i="26" a="1"/>
  <c r="BF363" i="26" s="1"/>
  <c r="BO320" i="26" a="1"/>
  <c r="BO320" i="26" s="1"/>
  <c r="CI294" i="26" a="1"/>
  <c r="CI294" i="26" s="1"/>
  <c r="CI396" i="26" s="1"/>
  <c r="AL120" i="27" s="1"/>
  <c r="CG335" i="26" a="1"/>
  <c r="CG335" i="26" s="1"/>
  <c r="CG437" i="26" s="1"/>
  <c r="AJ161" i="27" s="1"/>
  <c r="BP346" i="26" a="1"/>
  <c r="BP346" i="26" s="1"/>
  <c r="AZ285" i="26" a="1"/>
  <c r="AZ285" i="26" s="1"/>
  <c r="AZ387" i="26" s="1"/>
  <c r="G111" i="27" s="1"/>
  <c r="AX338" i="26" a="1"/>
  <c r="AX338" i="26" s="1"/>
  <c r="AX440" i="26" s="1"/>
  <c r="E164" i="27" s="1"/>
  <c r="BE309" i="26" a="1"/>
  <c r="BE309" i="26" s="1"/>
  <c r="BS356" i="26" a="1"/>
  <c r="BS356" i="26" s="1"/>
  <c r="BG289" i="26" a="1"/>
  <c r="BG289" i="26" s="1"/>
  <c r="BV361" i="26" a="1"/>
  <c r="BV361" i="26" s="1"/>
  <c r="BG309" i="26" a="1"/>
  <c r="BG309" i="26" s="1"/>
  <c r="BR279" i="26" a="1"/>
  <c r="BR279" i="26" s="1"/>
  <c r="BF367" i="26" a="1"/>
  <c r="BF367" i="26" s="1"/>
  <c r="BC335" i="26" a="1"/>
  <c r="BC335" i="26" s="1"/>
  <c r="CF365" i="26" a="1"/>
  <c r="CF365" i="26" s="1"/>
  <c r="BJ338" i="26" a="1"/>
  <c r="BJ338" i="26" s="1"/>
  <c r="BK280" i="26" a="1"/>
  <c r="BK280" i="26" s="1"/>
  <c r="BB368" i="26" a="1"/>
  <c r="BB368" i="26" s="1"/>
  <c r="CB293" i="26" a="1"/>
  <c r="CB293" i="26" s="1"/>
  <c r="BV335" i="26" a="1"/>
  <c r="BV335" i="26" s="1"/>
  <c r="BP341" i="26" a="1"/>
  <c r="BP341" i="26" s="1"/>
  <c r="BG293" i="26" a="1"/>
  <c r="BG293" i="26" s="1"/>
  <c r="BO296" i="26" a="1"/>
  <c r="BO296" i="26" s="1"/>
  <c r="BZ283" i="26" a="1"/>
  <c r="BZ283" i="26" s="1"/>
  <c r="BV341" i="26" a="1"/>
  <c r="BV341" i="26" s="1"/>
  <c r="BX329" i="26" a="1"/>
  <c r="BX329" i="26" s="1"/>
  <c r="CG289" i="26" a="1"/>
  <c r="CG289" i="26" s="1"/>
  <c r="CG391" i="26" s="1"/>
  <c r="AJ115" i="27" s="1"/>
  <c r="BD348" i="26" a="1"/>
  <c r="BD348" i="26" s="1"/>
  <c r="BF306" i="26" a="1"/>
  <c r="BF306" i="26" s="1"/>
  <c r="BE297" i="26" a="1"/>
  <c r="BE297" i="26" s="1"/>
  <c r="BI338" i="26" a="1"/>
  <c r="BI338" i="26" s="1"/>
  <c r="CH374" i="26" a="1"/>
  <c r="CH374" i="26" s="1"/>
  <c r="CH476" i="26" s="1"/>
  <c r="AK200" i="27" s="1"/>
  <c r="BR347" i="26" a="1"/>
  <c r="BR347" i="26" s="1"/>
  <c r="BK292" i="26" a="1"/>
  <c r="BK292" i="26" s="1"/>
  <c r="AX357" i="26" a="1"/>
  <c r="AX357" i="26" s="1"/>
  <c r="AX459" i="26" s="1"/>
  <c r="E183" i="27" s="1"/>
  <c r="BU329" i="26" a="1"/>
  <c r="BU329" i="26" s="1"/>
  <c r="BA336" i="26" a="1"/>
  <c r="BA336" i="26" s="1"/>
  <c r="BE278" i="26" a="1"/>
  <c r="BE278" i="26" s="1"/>
  <c r="BR290" i="26" a="1"/>
  <c r="BR290" i="26" s="1"/>
  <c r="BR392" i="26" s="1"/>
  <c r="Y116" i="27" s="1"/>
  <c r="BL288" i="26" a="1"/>
  <c r="BL288" i="26" s="1"/>
  <c r="BG314" i="26" a="1"/>
  <c r="BG314" i="26" s="1"/>
  <c r="BW316" i="26" a="1"/>
  <c r="BW316" i="26" s="1"/>
  <c r="BQ336" i="26" a="1"/>
  <c r="BQ336" i="26" s="1"/>
  <c r="BS330" i="26" a="1"/>
  <c r="BS330" i="26" s="1"/>
  <c r="BM368" i="26" a="1"/>
  <c r="BM368" i="26" s="1"/>
  <c r="BN340" i="26" a="1"/>
  <c r="BN340" i="26" s="1"/>
  <c r="BI365" i="26" a="1"/>
  <c r="BI365" i="26" s="1"/>
  <c r="BP294" i="26" a="1"/>
  <c r="BP294" i="26" s="1"/>
  <c r="BV348" i="26" a="1"/>
  <c r="BV348" i="26" s="1"/>
  <c r="CF308" i="26" a="1"/>
  <c r="CF308" i="26" s="1"/>
  <c r="BO359" i="26" a="1"/>
  <c r="BO359" i="26" s="1"/>
  <c r="CC288" i="26" a="1"/>
  <c r="CC288" i="26" s="1"/>
  <c r="CG355" i="26" a="1"/>
  <c r="CG355" i="26" s="1"/>
  <c r="CG457" i="26" s="1"/>
  <c r="AJ181" i="27" s="1"/>
  <c r="BT336" i="26" a="1"/>
  <c r="BT336" i="26" s="1"/>
  <c r="CB339" i="26" a="1"/>
  <c r="CB339" i="26" s="1"/>
  <c r="BU296" i="26" a="1"/>
  <c r="BU296" i="26" s="1"/>
  <c r="CG368" i="26" a="1"/>
  <c r="CG368" i="26" s="1"/>
  <c r="CG470" i="26" s="1"/>
  <c r="AJ194" i="27" s="1"/>
  <c r="AY359" i="26" a="1"/>
  <c r="AY359" i="26" s="1"/>
  <c r="AY461" i="26" s="1"/>
  <c r="F185" i="27" s="1"/>
  <c r="BM304" i="26" a="1"/>
  <c r="BM304" i="26" s="1"/>
  <c r="BF345" i="26" a="1"/>
  <c r="BF345" i="26" s="1"/>
  <c r="BO383" i="26"/>
  <c r="V107" i="27" s="1"/>
  <c r="CF338" i="26" a="1"/>
  <c r="CF338" i="26" s="1"/>
  <c r="CB299" i="26" a="1"/>
  <c r="CB299" i="26" s="1"/>
  <c r="BN335" i="26" a="1"/>
  <c r="BN335" i="26" s="1"/>
  <c r="CE338" i="26" a="1"/>
  <c r="CE338" i="26" s="1"/>
  <c r="CI295" i="26" a="1"/>
  <c r="CI295" i="26" s="1"/>
  <c r="CI397" i="26" s="1"/>
  <c r="AL121" i="27" s="1"/>
  <c r="BZ305" i="26" a="1"/>
  <c r="BZ305" i="26" s="1"/>
  <c r="CH302" i="26" a="1"/>
  <c r="CH302" i="26" s="1"/>
  <c r="CH404" i="26" s="1"/>
  <c r="AK128" i="27" s="1"/>
  <c r="BN295" i="26" a="1"/>
  <c r="BN295" i="26" s="1"/>
  <c r="BA364" i="26" a="1"/>
  <c r="BA364" i="26" s="1"/>
  <c r="BG372" i="26" a="1"/>
  <c r="BG372" i="26" s="1"/>
  <c r="BR309" i="26" a="1"/>
  <c r="BR309" i="26" s="1"/>
  <c r="BZ319" i="26" a="1"/>
  <c r="BZ319" i="26" s="1"/>
  <c r="BR368" i="26" a="1"/>
  <c r="BR368" i="26" s="1"/>
  <c r="BB331" i="26" a="1"/>
  <c r="BB331" i="26" s="1"/>
  <c r="CD283" i="26" a="1"/>
  <c r="CD283" i="26" s="1"/>
  <c r="AY319" i="26" a="1"/>
  <c r="AY319" i="26" s="1"/>
  <c r="AY421" i="26" s="1"/>
  <c r="F145" i="27" s="1"/>
  <c r="BW345" i="26" a="1"/>
  <c r="BW345" i="26" s="1"/>
  <c r="BH321" i="26" a="1"/>
  <c r="BH321" i="26" s="1"/>
  <c r="BN359" i="26" a="1"/>
  <c r="BN359" i="26" s="1"/>
  <c r="BB362" i="26" a="1"/>
  <c r="BB362" i="26" s="1"/>
  <c r="BB300" i="26" a="1"/>
  <c r="BB300" i="26" s="1"/>
  <c r="CB353" i="26" a="1"/>
  <c r="CB353" i="26" s="1"/>
  <c r="BA352" i="26" a="1"/>
  <c r="BA352" i="26" s="1"/>
  <c r="BE375" i="26" a="1"/>
  <c r="BE375" i="26" s="1"/>
  <c r="BB326" i="26" a="1"/>
  <c r="BB326" i="26" s="1"/>
  <c r="CI310" i="26" a="1"/>
  <c r="CI310" i="26" s="1"/>
  <c r="CI412" i="26" s="1"/>
  <c r="AL136" i="27" s="1"/>
  <c r="BX323" i="26" a="1"/>
  <c r="BX323" i="26" s="1"/>
  <c r="BY322" i="26" a="1"/>
  <c r="BY322" i="26" s="1"/>
  <c r="BT316" i="26" a="1"/>
  <c r="BT316" i="26" s="1"/>
  <c r="BL291" i="26" a="1"/>
  <c r="BL291" i="26" s="1"/>
  <c r="AZ279" i="26" a="1"/>
  <c r="AZ279" i="26" s="1"/>
  <c r="AZ381" i="26" s="1"/>
  <c r="G105" i="27" s="1"/>
  <c r="BR307" i="26" a="1"/>
  <c r="BR307" i="26" s="1"/>
  <c r="BK369" i="26" a="1"/>
  <c r="BK369" i="26" s="1"/>
  <c r="CF281" i="26" a="1"/>
  <c r="CF281" i="26" s="1"/>
  <c r="BL289" i="26" a="1"/>
  <c r="BL289" i="26" s="1"/>
  <c r="AX331" i="26" a="1"/>
  <c r="AX331" i="26" s="1"/>
  <c r="AX433" i="26" s="1"/>
  <c r="E157" i="27" s="1"/>
  <c r="BD295" i="26" a="1"/>
  <c r="BD295" i="26" s="1"/>
  <c r="CI309" i="26" a="1"/>
  <c r="CI309" i="26" s="1"/>
  <c r="CI411" i="26" s="1"/>
  <c r="AL135" i="27" s="1"/>
  <c r="BW318" i="26" a="1"/>
  <c r="BW318" i="26" s="1"/>
  <c r="BI357" i="26" a="1"/>
  <c r="BI357" i="26" s="1"/>
  <c r="BQ355" i="26" a="1"/>
  <c r="BQ355" i="26" s="1"/>
  <c r="BI324" i="26" a="1"/>
  <c r="BI324" i="26" s="1"/>
  <c r="CD364" i="26" a="1"/>
  <c r="CD364" i="26" s="1"/>
  <c r="CH375" i="26" a="1"/>
  <c r="CH375" i="26" s="1"/>
  <c r="CH477" i="26" s="1"/>
  <c r="AK201" i="27" s="1"/>
  <c r="BC291" i="26" a="1"/>
  <c r="BC291" i="26" s="1"/>
  <c r="BZ330" i="26" a="1"/>
  <c r="BZ330" i="26" s="1"/>
  <c r="BZ339" i="26" a="1"/>
  <c r="BZ339" i="26" s="1"/>
  <c r="BU337" i="26" a="1"/>
  <c r="BU337" i="26" s="1"/>
  <c r="CE294" i="26" a="1"/>
  <c r="CE294" i="26" s="1"/>
  <c r="BI279" i="26" a="1"/>
  <c r="BI279" i="26" s="1"/>
  <c r="BJ308" i="26" a="1"/>
  <c r="BJ308" i="26" s="1"/>
  <c r="BQ360" i="26" a="1"/>
  <c r="BQ360" i="26" s="1"/>
  <c r="CA288" i="26" a="1"/>
  <c r="CA288" i="26" s="1"/>
  <c r="CF307" i="26" a="1"/>
  <c r="CF307" i="26" s="1"/>
  <c r="BF335" i="26" a="1"/>
  <c r="BF335" i="26" s="1"/>
  <c r="BT317" i="26" a="1"/>
  <c r="BT317" i="26" s="1"/>
  <c r="AZ331" i="26" a="1"/>
  <c r="AZ331" i="26" s="1"/>
  <c r="AZ433" i="26" s="1"/>
  <c r="G157" i="27" s="1"/>
  <c r="BE285" i="26" a="1"/>
  <c r="BE285" i="26" s="1"/>
  <c r="BZ296" i="26" a="1"/>
  <c r="BZ296" i="26" s="1"/>
  <c r="CH362" i="26" a="1"/>
  <c r="CH362" i="26" s="1"/>
  <c r="CH464" i="26" s="1"/>
  <c r="AK188" i="27" s="1"/>
  <c r="BW339" i="26" a="1"/>
  <c r="BW339" i="26" s="1"/>
  <c r="BU301" i="26" a="1"/>
  <c r="BU301" i="26" s="1"/>
  <c r="BU403" i="26" s="1"/>
  <c r="AB127" i="27" s="1"/>
  <c r="AX345" i="26" a="1"/>
  <c r="AX345" i="26" s="1"/>
  <c r="AX447" i="26" s="1"/>
  <c r="E171" i="27" s="1"/>
  <c r="CE314" i="26" a="1"/>
  <c r="CE314" i="26" s="1"/>
  <c r="BK371" i="26" a="1"/>
  <c r="BK371" i="26" s="1"/>
  <c r="BT367" i="26" a="1"/>
  <c r="BT367" i="26" s="1"/>
  <c r="BR302" i="26" a="1"/>
  <c r="BR302" i="26" s="1"/>
  <c r="CB279" i="26" a="1"/>
  <c r="CB279" i="26" s="1"/>
  <c r="BD333" i="26" a="1"/>
  <c r="BD333" i="26" s="1"/>
  <c r="CI336" i="26" a="1"/>
  <c r="CI336" i="26" s="1"/>
  <c r="CI438" i="26" s="1"/>
  <c r="AL162" i="27" s="1"/>
  <c r="BM334" i="26" a="1"/>
  <c r="BM334" i="26" s="1"/>
  <c r="CE317" i="26" a="1"/>
  <c r="CE317" i="26" s="1"/>
  <c r="CI319" i="26" a="1"/>
  <c r="CI319" i="26" s="1"/>
  <c r="CI421" i="26" s="1"/>
  <c r="AL145" i="27" s="1"/>
  <c r="BF304" i="26" a="1"/>
  <c r="BF304" i="26" s="1"/>
  <c r="BT312" i="26" a="1"/>
  <c r="BT312" i="26" s="1"/>
  <c r="CG294" i="26" a="1"/>
  <c r="CG294" i="26" s="1"/>
  <c r="CG396" i="26" s="1"/>
  <c r="AJ120" i="27" s="1"/>
  <c r="CG300" i="26" a="1"/>
  <c r="CG300" i="26" s="1"/>
  <c r="CG402" i="26" s="1"/>
  <c r="AJ126" i="27" s="1"/>
  <c r="BM346" i="26" a="1"/>
  <c r="BM346" i="26" s="1"/>
  <c r="CI355" i="26" a="1"/>
  <c r="CI355" i="26" s="1"/>
  <c r="CI457" i="26" s="1"/>
  <c r="AL181" i="27" s="1"/>
  <c r="BE289" i="26" a="1"/>
  <c r="BE289" i="26" s="1"/>
  <c r="BH374" i="26" a="1"/>
  <c r="BH374" i="26" s="1"/>
  <c r="CG307" i="26" a="1"/>
  <c r="CG307" i="26" s="1"/>
  <c r="CG409" i="26" s="1"/>
  <c r="AJ133" i="27" s="1"/>
  <c r="BQ344" i="26" a="1"/>
  <c r="BQ344" i="26" s="1"/>
  <c r="BS370" i="26" a="1"/>
  <c r="BS370" i="26" s="1"/>
  <c r="BH280" i="26" a="1"/>
  <c r="BH280" i="26" s="1"/>
  <c r="BW332" i="26" a="1"/>
  <c r="BW332" i="26" s="1"/>
  <c r="BW285" i="26" a="1"/>
  <c r="BW285" i="26" s="1"/>
  <c r="BT322" i="26" a="1"/>
  <c r="BT322" i="26" s="1"/>
  <c r="BD323" i="26" a="1"/>
  <c r="BD323" i="26" s="1"/>
  <c r="BV339" i="26" a="1"/>
  <c r="BV339" i="26" s="1"/>
  <c r="BS306" i="26" a="1"/>
  <c r="BS306" i="26" s="1"/>
  <c r="AY358" i="26" a="1"/>
  <c r="AY358" i="26" s="1"/>
  <c r="AY460" i="26" s="1"/>
  <c r="F184" i="27" s="1"/>
  <c r="BL352" i="26" a="1"/>
  <c r="BL352" i="26" s="1"/>
  <c r="AZ360" i="26" a="1"/>
  <c r="AZ360" i="26" s="1"/>
  <c r="AZ462" i="26" s="1"/>
  <c r="G186" i="27" s="1"/>
  <c r="BI323" i="26" a="1"/>
  <c r="BI323" i="26" s="1"/>
  <c r="BM332" i="26" a="1"/>
  <c r="BM332" i="26" s="1"/>
  <c r="AX333" i="26" a="1"/>
  <c r="AX333" i="26" s="1"/>
  <c r="AX435" i="26" s="1"/>
  <c r="E159" i="27" s="1"/>
  <c r="BQ373" i="26" a="1"/>
  <c r="BQ373" i="26" s="1"/>
  <c r="BA360" i="26" a="1"/>
  <c r="BA360" i="26" s="1"/>
  <c r="BM330" i="26" a="1"/>
  <c r="BM330" i="26" s="1"/>
  <c r="BO330" i="26" a="1"/>
  <c r="BO330" i="26" s="1"/>
  <c r="BB294" i="26" a="1"/>
  <c r="BB294" i="26" s="1"/>
  <c r="BF321" i="26" a="1"/>
  <c r="BF321" i="26" s="1"/>
  <c r="BQ324" i="26" a="1"/>
  <c r="BQ324" i="26" s="1"/>
  <c r="BG351" i="26" a="1"/>
  <c r="BG351" i="26" s="1"/>
  <c r="BT299" i="26" a="1"/>
  <c r="BT299" i="26" s="1"/>
  <c r="BI356" i="26" a="1"/>
  <c r="BI356" i="26" s="1"/>
  <c r="BH309" i="26" a="1"/>
  <c r="BH309" i="26" s="1"/>
  <c r="BU336" i="26" a="1"/>
  <c r="BU336" i="26" s="1"/>
  <c r="BY367" i="26" a="1"/>
  <c r="BY367" i="26" s="1"/>
  <c r="BH340" i="26" a="1"/>
  <c r="BH340" i="26" s="1"/>
  <c r="BQ314" i="26" a="1"/>
  <c r="BQ314" i="26" s="1"/>
  <c r="BU294" i="26" a="1"/>
  <c r="BU294" i="26" s="1"/>
  <c r="BR355" i="26" a="1"/>
  <c r="BR355" i="26" s="1"/>
  <c r="BL359" i="26" a="1"/>
  <c r="BL359" i="26" s="1"/>
  <c r="BJ334" i="26" a="1"/>
  <c r="BJ334" i="26" s="1"/>
  <c r="BX283" i="26" a="1"/>
  <c r="BX283" i="26" s="1"/>
  <c r="CI321" i="26" a="1"/>
  <c r="CI321" i="26" s="1"/>
  <c r="CI423" i="26" s="1"/>
  <c r="AL147" i="27" s="1"/>
  <c r="BI291" i="26" a="1"/>
  <c r="BI291" i="26" s="1"/>
  <c r="BF344" i="26" a="1"/>
  <c r="BF344" i="26" s="1"/>
  <c r="BH316" i="26" a="1"/>
  <c r="BH316" i="26" s="1"/>
  <c r="CG310" i="26" a="1"/>
  <c r="CG310" i="26" s="1"/>
  <c r="CG412" i="26" s="1"/>
  <c r="AJ136" i="27" s="1"/>
  <c r="CC278" i="26" a="1"/>
  <c r="CC278" i="26" s="1"/>
  <c r="BX295" i="26" a="1"/>
  <c r="BX295" i="26" s="1"/>
  <c r="BU335" i="26" a="1"/>
  <c r="BU335" i="26" s="1"/>
  <c r="BC368" i="26" a="1"/>
  <c r="BC368" i="26" s="1"/>
  <c r="BH302" i="26" a="1"/>
  <c r="BH302" i="26" s="1"/>
  <c r="AX297" i="26" a="1"/>
  <c r="AX297" i="26" s="1"/>
  <c r="AX399" i="26" s="1"/>
  <c r="E123" i="27" s="1"/>
  <c r="BL295" i="26" a="1"/>
  <c r="BL295" i="26" s="1"/>
  <c r="CA360" i="26" a="1"/>
  <c r="CA360" i="26" s="1"/>
  <c r="BZ373" i="26" a="1"/>
  <c r="BZ373" i="26" s="1"/>
  <c r="CC314" i="26" a="1"/>
  <c r="CC314" i="26" s="1"/>
  <c r="DD147" i="1"/>
  <c r="AZ148" i="1"/>
  <c r="AW148" i="1" s="1"/>
  <c r="AZ149" i="1"/>
  <c r="AW149" i="1" s="1"/>
  <c r="AZ150" i="1"/>
  <c r="DC151" i="1" s="1"/>
  <c r="AZ151" i="1"/>
  <c r="AW151" i="1" s="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W155" i="1"/>
  <c r="DC156" i="1"/>
  <c r="AW146" i="1"/>
  <c r="DC147" i="1"/>
  <c r="BF469" i="26" l="1"/>
  <c r="M193" i="27" s="1"/>
  <c r="BR432" i="26"/>
  <c r="Y156" i="27" s="1"/>
  <c r="BL405" i="26"/>
  <c r="S129" i="27" s="1"/>
  <c r="BJ409" i="26"/>
  <c r="Q133" i="27" s="1"/>
  <c r="CF437" i="26"/>
  <c r="BT440" i="26"/>
  <c r="AA164" i="27" s="1"/>
  <c r="BF471" i="26"/>
  <c r="M195" i="27" s="1"/>
  <c r="BR391" i="26"/>
  <c r="Y115" i="27" s="1"/>
  <c r="BZ417" i="26"/>
  <c r="AG141" i="27" s="1"/>
  <c r="BD429" i="26"/>
  <c r="K153" i="27" s="1"/>
  <c r="A156" i="27"/>
  <c r="C155" i="27"/>
  <c r="B155" i="27"/>
  <c r="BX464" i="26"/>
  <c r="AE188" i="27" s="1"/>
  <c r="BH427" i="26"/>
  <c r="O151" i="27" s="1"/>
  <c r="BF455" i="26"/>
  <c r="M179" i="27" s="1"/>
  <c r="AY167" i="1" a="1"/>
  <c r="AY167" i="1" s="1"/>
  <c r="BL409" i="26"/>
  <c r="S133" i="27" s="1"/>
  <c r="BD421" i="26"/>
  <c r="K145" i="27" s="1"/>
  <c r="BX397" i="26"/>
  <c r="AE121" i="27" s="1"/>
  <c r="BH473" i="26"/>
  <c r="O197" i="27" s="1"/>
  <c r="DC150" i="1"/>
  <c r="DC149" i="1"/>
  <c r="CD416" i="26"/>
  <c r="CC416" i="26"/>
  <c r="BQ462" i="26"/>
  <c r="X186" i="27" s="1"/>
  <c r="BR462" i="26"/>
  <c r="Y186" i="27" s="1"/>
  <c r="B157" i="27"/>
  <c r="C157" i="27"/>
  <c r="A158" i="27"/>
  <c r="D157" i="27"/>
  <c r="BY424" i="26"/>
  <c r="AF148" i="27" s="1"/>
  <c r="BZ424" i="26"/>
  <c r="AG148" i="27" s="1"/>
  <c r="CF440" i="26"/>
  <c r="CE440" i="26"/>
  <c r="BE380" i="26"/>
  <c r="L104" i="27" s="1"/>
  <c r="BF380" i="26"/>
  <c r="M104" i="27" s="1"/>
  <c r="BE399" i="26"/>
  <c r="L123" i="27" s="1"/>
  <c r="BF399" i="26"/>
  <c r="M123" i="27" s="1"/>
  <c r="BH395" i="26"/>
  <c r="O119" i="27" s="1"/>
  <c r="BG395" i="26"/>
  <c r="N119" i="27" s="1"/>
  <c r="BD437" i="26"/>
  <c r="K161" i="27" s="1"/>
  <c r="BC437" i="26"/>
  <c r="J161" i="27" s="1"/>
  <c r="B164" i="27"/>
  <c r="A165" i="27"/>
  <c r="D164" i="27"/>
  <c r="C164" i="27"/>
  <c r="CC380" i="26"/>
  <c r="CD380" i="26"/>
  <c r="BI458" i="26"/>
  <c r="P182" i="27" s="1"/>
  <c r="BJ458" i="26"/>
  <c r="Q182" i="27" s="1"/>
  <c r="BA462" i="26"/>
  <c r="H186" i="27" s="1"/>
  <c r="BB462" i="26"/>
  <c r="I186" i="27" s="1"/>
  <c r="BS408" i="26"/>
  <c r="Z132" i="27" s="1"/>
  <c r="BT408" i="26"/>
  <c r="AA132" i="27" s="1"/>
  <c r="BQ446" i="26"/>
  <c r="X170" i="27" s="1"/>
  <c r="BR446" i="26"/>
  <c r="Y170" i="27" s="1"/>
  <c r="BN470" i="26"/>
  <c r="U194" i="27" s="1"/>
  <c r="BM470" i="26"/>
  <c r="T194" i="27" s="1"/>
  <c r="BA438" i="26"/>
  <c r="H162" i="27" s="1"/>
  <c r="BB438" i="26"/>
  <c r="I162" i="27" s="1"/>
  <c r="BI477" i="26"/>
  <c r="P201" i="27" s="1"/>
  <c r="BJ477" i="26"/>
  <c r="Q201" i="27" s="1"/>
  <c r="BU411" i="26"/>
  <c r="AB135" i="27" s="1"/>
  <c r="BV411" i="26"/>
  <c r="AC135" i="27" s="1"/>
  <c r="BY461" i="26"/>
  <c r="AF185" i="27" s="1"/>
  <c r="BZ461" i="26"/>
  <c r="AG185" i="27" s="1"/>
  <c r="BP478" i="26"/>
  <c r="W202" i="27" s="1"/>
  <c r="BO478" i="26"/>
  <c r="V202" i="27" s="1"/>
  <c r="BH406" i="26"/>
  <c r="O130" i="27" s="1"/>
  <c r="BG406" i="26"/>
  <c r="N130" i="27" s="1"/>
  <c r="BV436" i="26"/>
  <c r="AC160" i="27" s="1"/>
  <c r="BU436" i="26"/>
  <c r="AB160" i="27" s="1"/>
  <c r="BT430" i="26"/>
  <c r="AA154" i="27" s="1"/>
  <c r="BS430" i="26"/>
  <c r="Z154" i="27" s="1"/>
  <c r="BM473" i="26"/>
  <c r="T197" i="27" s="1"/>
  <c r="BN473" i="26"/>
  <c r="U197" i="27" s="1"/>
  <c r="BN420" i="26"/>
  <c r="U144" i="27" s="1"/>
  <c r="BM420" i="26"/>
  <c r="T144" i="27" s="1"/>
  <c r="A116" i="27"/>
  <c r="B115" i="27"/>
  <c r="C115" i="27"/>
  <c r="D115" i="27"/>
  <c r="BH456" i="26"/>
  <c r="O180" i="27" s="1"/>
  <c r="BG456" i="26"/>
  <c r="N180" i="27" s="1"/>
  <c r="BF402" i="26"/>
  <c r="M126" i="27" s="1"/>
  <c r="BE402" i="26"/>
  <c r="L126" i="27" s="1"/>
  <c r="BZ416" i="26"/>
  <c r="AG140" i="27" s="1"/>
  <c r="BY416" i="26"/>
  <c r="AF140" i="27" s="1"/>
  <c r="BD464" i="26"/>
  <c r="K188" i="27" s="1"/>
  <c r="BC464" i="26"/>
  <c r="J188" i="27" s="1"/>
  <c r="C150" i="27"/>
  <c r="A151" i="27"/>
  <c r="B150" i="27"/>
  <c r="D150" i="27"/>
  <c r="BO420" i="26"/>
  <c r="V144" i="27" s="1"/>
  <c r="BP420" i="26"/>
  <c r="W144" i="27" s="1"/>
  <c r="BM380" i="26"/>
  <c r="T104" i="27" s="1"/>
  <c r="BN380" i="26"/>
  <c r="U104" i="27" s="1"/>
  <c r="BD457" i="26"/>
  <c r="K181" i="27" s="1"/>
  <c r="BC457" i="26"/>
  <c r="J181" i="27" s="1"/>
  <c r="BB450" i="26"/>
  <c r="I174" i="27" s="1"/>
  <c r="BA450" i="26"/>
  <c r="H174" i="27" s="1"/>
  <c r="D184" i="27"/>
  <c r="B184" i="27"/>
  <c r="C184" i="27"/>
  <c r="A185" i="27"/>
  <c r="D137" i="27"/>
  <c r="A138" i="27"/>
  <c r="B137" i="27"/>
  <c r="C137" i="27"/>
  <c r="BS403" i="26"/>
  <c r="Z127" i="27" s="1"/>
  <c r="BT403" i="26"/>
  <c r="AA127" i="27" s="1"/>
  <c r="CA453" i="26"/>
  <c r="AH177" i="27" s="1"/>
  <c r="CB453" i="26"/>
  <c r="AI177" i="27" s="1"/>
  <c r="BA444" i="26"/>
  <c r="H168" i="27" s="1"/>
  <c r="BB444" i="26"/>
  <c r="I168" i="27" s="1"/>
  <c r="CB475" i="26"/>
  <c r="AI199" i="27" s="1"/>
  <c r="CA475" i="26"/>
  <c r="AH199" i="27" s="1"/>
  <c r="BZ454" i="26"/>
  <c r="AG178" i="27" s="1"/>
  <c r="BY454" i="26"/>
  <c r="AF178" i="27" s="1"/>
  <c r="CF399" i="26"/>
  <c r="CE399" i="26"/>
  <c r="BK459" i="26"/>
  <c r="R183" i="27" s="1"/>
  <c r="BL459" i="26"/>
  <c r="S183" i="27" s="1"/>
  <c r="BR431" i="26"/>
  <c r="Y155" i="27" s="1"/>
  <c r="BQ431" i="26"/>
  <c r="X155" i="27" s="1"/>
  <c r="BV466" i="26"/>
  <c r="AC190" i="27" s="1"/>
  <c r="BU466" i="26"/>
  <c r="AB190" i="27" s="1"/>
  <c r="CB417" i="26"/>
  <c r="AI141" i="27" s="1"/>
  <c r="CA417" i="26"/>
  <c r="AH141" i="27" s="1"/>
  <c r="BN459" i="26"/>
  <c r="U183" i="27" s="1"/>
  <c r="BM459" i="26"/>
  <c r="T183" i="27" s="1"/>
  <c r="BJ470" i="26"/>
  <c r="Q194" i="27" s="1"/>
  <c r="BI470" i="26"/>
  <c r="P194" i="27" s="1"/>
  <c r="BR407" i="26"/>
  <c r="Y131" i="27" s="1"/>
  <c r="BQ407" i="26"/>
  <c r="X131" i="27" s="1"/>
  <c r="BN425" i="26"/>
  <c r="U149" i="27" s="1"/>
  <c r="BM425" i="26"/>
  <c r="T149" i="27" s="1"/>
  <c r="BG433" i="26"/>
  <c r="N157" i="27" s="1"/>
  <c r="BH433" i="26"/>
  <c r="O157" i="27" s="1"/>
  <c r="CA406" i="26"/>
  <c r="AH130" i="27" s="1"/>
  <c r="CB406" i="26"/>
  <c r="AI130" i="27" s="1"/>
  <c r="CC465" i="26"/>
  <c r="CD465" i="26"/>
  <c r="CB418" i="26"/>
  <c r="AI142" i="27" s="1"/>
  <c r="CA418" i="26"/>
  <c r="AH142" i="27" s="1"/>
  <c r="BE475" i="26"/>
  <c r="L199" i="27" s="1"/>
  <c r="BF475" i="26"/>
  <c r="M199" i="27" s="1"/>
  <c r="BD444" i="26"/>
  <c r="K168" i="27" s="1"/>
  <c r="BC444" i="26"/>
  <c r="J168" i="27" s="1"/>
  <c r="CB395" i="26"/>
  <c r="AI119" i="27" s="1"/>
  <c r="CA395" i="26"/>
  <c r="AH119" i="27" s="1"/>
  <c r="BE467" i="26"/>
  <c r="L191" i="27" s="1"/>
  <c r="BF467" i="26"/>
  <c r="M191" i="27" s="1"/>
  <c r="BL392" i="26"/>
  <c r="S116" i="27" s="1"/>
  <c r="BK392" i="26"/>
  <c r="R116" i="27" s="1"/>
  <c r="BN431" i="26"/>
  <c r="U155" i="27" s="1"/>
  <c r="BM431" i="26"/>
  <c r="T155" i="27" s="1"/>
  <c r="BZ405" i="26"/>
  <c r="AG129" i="27" s="1"/>
  <c r="BY405" i="26"/>
  <c r="AF129" i="27" s="1"/>
  <c r="BW396" i="26"/>
  <c r="AD120" i="27" s="1"/>
  <c r="BX396" i="26"/>
  <c r="AE120" i="27" s="1"/>
  <c r="BX445" i="26"/>
  <c r="AE169" i="27" s="1"/>
  <c r="BW445" i="26"/>
  <c r="AD169" i="27" s="1"/>
  <c r="CC430" i="26"/>
  <c r="CD430" i="26"/>
  <c r="CF398" i="26"/>
  <c r="CE398" i="26"/>
  <c r="CD450" i="26"/>
  <c r="CC450" i="26"/>
  <c r="BM472" i="26"/>
  <c r="T196" i="27" s="1"/>
  <c r="BN472" i="26"/>
  <c r="U196" i="27" s="1"/>
  <c r="BO400" i="26"/>
  <c r="V124" i="27" s="1"/>
  <c r="BP400" i="26"/>
  <c r="W124" i="27" s="1"/>
  <c r="BL443" i="26"/>
  <c r="S167" i="27" s="1"/>
  <c r="BK443" i="26"/>
  <c r="R167" i="27" s="1"/>
  <c r="BA419" i="26"/>
  <c r="H143" i="27" s="1"/>
  <c r="BB419" i="26"/>
  <c r="I143" i="27" s="1"/>
  <c r="BE415" i="26"/>
  <c r="L139" i="27" s="1"/>
  <c r="BF415" i="26"/>
  <c r="M139" i="27" s="1"/>
  <c r="BU384" i="26"/>
  <c r="AB108" i="27" s="1"/>
  <c r="BV384" i="26"/>
  <c r="AC108" i="27" s="1"/>
  <c r="BQ425" i="26"/>
  <c r="X149" i="27" s="1"/>
  <c r="BR425" i="26"/>
  <c r="Y149" i="27" s="1"/>
  <c r="BH393" i="26"/>
  <c r="O117" i="27" s="1"/>
  <c r="BG393" i="26"/>
  <c r="N117" i="27" s="1"/>
  <c r="BU455" i="26"/>
  <c r="AB179" i="27" s="1"/>
  <c r="BV455" i="26"/>
  <c r="AC179" i="27" s="1"/>
  <c r="BL411" i="26"/>
  <c r="S135" i="27" s="1"/>
  <c r="BK411" i="26"/>
  <c r="R135" i="27" s="1"/>
  <c r="BV445" i="26"/>
  <c r="AC169" i="27" s="1"/>
  <c r="BU445" i="26"/>
  <c r="AB169" i="27" s="1"/>
  <c r="BL464" i="26"/>
  <c r="S188" i="27" s="1"/>
  <c r="BK464" i="26"/>
  <c r="R188" i="27" s="1"/>
  <c r="BK439" i="26"/>
  <c r="R163" i="27" s="1"/>
  <c r="BL439" i="26"/>
  <c r="S163" i="27" s="1"/>
  <c r="BF403" i="26"/>
  <c r="M127" i="27" s="1"/>
  <c r="BE403" i="26"/>
  <c r="L127" i="27" s="1"/>
  <c r="BI429" i="26"/>
  <c r="P153" i="27" s="1"/>
  <c r="BJ429" i="26"/>
  <c r="Q153" i="27" s="1"/>
  <c r="BY473" i="26"/>
  <c r="AF197" i="27" s="1"/>
  <c r="BZ473" i="26"/>
  <c r="AG197" i="27" s="1"/>
  <c r="BP409" i="26"/>
  <c r="W133" i="27" s="1"/>
  <c r="BO409" i="26"/>
  <c r="V133" i="27" s="1"/>
  <c r="BY401" i="26"/>
  <c r="AF125" i="27" s="1"/>
  <c r="BZ401" i="26"/>
  <c r="AG125" i="27" s="1"/>
  <c r="BV388" i="26"/>
  <c r="AC112" i="27" s="1"/>
  <c r="BU388" i="26"/>
  <c r="AB112" i="27" s="1"/>
  <c r="BF422" i="26"/>
  <c r="M146" i="27" s="1"/>
  <c r="BE422" i="26"/>
  <c r="L146" i="27" s="1"/>
  <c r="BA432" i="26"/>
  <c r="H156" i="27" s="1"/>
  <c r="BB432" i="26"/>
  <c r="I156" i="27" s="1"/>
  <c r="BQ477" i="26"/>
  <c r="X201" i="27" s="1"/>
  <c r="BR477" i="26"/>
  <c r="Y201" i="27" s="1"/>
  <c r="CF442" i="26"/>
  <c r="CE442" i="26"/>
  <c r="CA470" i="26"/>
  <c r="AH194" i="27" s="1"/>
  <c r="CB470" i="26"/>
  <c r="AI194" i="27" s="1"/>
  <c r="BL393" i="26"/>
  <c r="S117" i="27" s="1"/>
  <c r="BK393" i="26"/>
  <c r="R117" i="27" s="1"/>
  <c r="BX433" i="26"/>
  <c r="AE157" i="27" s="1"/>
  <c r="BW433" i="26"/>
  <c r="AD157" i="27" s="1"/>
  <c r="BJ390" i="26"/>
  <c r="Q114" i="27" s="1"/>
  <c r="BI390" i="26"/>
  <c r="P114" i="27" s="1"/>
  <c r="BW465" i="26"/>
  <c r="AD189" i="27" s="1"/>
  <c r="BX465" i="26"/>
  <c r="AE189" i="27" s="1"/>
  <c r="BX475" i="26"/>
  <c r="AE199" i="27" s="1"/>
  <c r="BW475" i="26"/>
  <c r="AD199" i="27" s="1"/>
  <c r="CD409" i="26"/>
  <c r="CC409" i="26"/>
  <c r="CD415" i="26"/>
  <c r="CC415" i="26"/>
  <c r="BX382" i="26"/>
  <c r="AE106" i="27" s="1"/>
  <c r="BW382" i="26"/>
  <c r="AD106" i="27" s="1"/>
  <c r="BR388" i="26"/>
  <c r="Y112" i="27" s="1"/>
  <c r="BQ388" i="26"/>
  <c r="X112" i="27" s="1"/>
  <c r="CE455" i="26"/>
  <c r="CF455" i="26"/>
  <c r="BH435" i="26"/>
  <c r="O159" i="27" s="1"/>
  <c r="BG435" i="26"/>
  <c r="N159" i="27" s="1"/>
  <c r="BL425" i="26"/>
  <c r="S149" i="27" s="1"/>
  <c r="BK425" i="26"/>
  <c r="R149" i="27" s="1"/>
  <c r="CE454" i="26"/>
  <c r="CF454" i="26"/>
  <c r="BH471" i="26"/>
  <c r="O195" i="27" s="1"/>
  <c r="BG471" i="26"/>
  <c r="N195" i="27" s="1"/>
  <c r="BN414" i="26"/>
  <c r="U138" i="27" s="1"/>
  <c r="BM414" i="26"/>
  <c r="T138" i="27" s="1"/>
  <c r="BE462" i="26"/>
  <c r="L186" i="27" s="1"/>
  <c r="BF462" i="26"/>
  <c r="M186" i="27" s="1"/>
  <c r="BS456" i="26"/>
  <c r="Z180" i="27" s="1"/>
  <c r="BT456" i="26"/>
  <c r="AA180" i="27" s="1"/>
  <c r="BZ392" i="26"/>
  <c r="AG116" i="27" s="1"/>
  <c r="BY392" i="26"/>
  <c r="AF116" i="27" s="1"/>
  <c r="A176" i="27"/>
  <c r="B175" i="27"/>
  <c r="C175" i="27"/>
  <c r="D175" i="27"/>
  <c r="BJ388" i="26"/>
  <c r="Q112" i="27" s="1"/>
  <c r="BI388" i="26"/>
  <c r="P112" i="27" s="1"/>
  <c r="BC474" i="26"/>
  <c r="J198" i="27" s="1"/>
  <c r="BD474" i="26"/>
  <c r="K198" i="27" s="1"/>
  <c r="CE461" i="26"/>
  <c r="CF461" i="26"/>
  <c r="BQ442" i="26"/>
  <c r="X166" i="27" s="1"/>
  <c r="BR442" i="26"/>
  <c r="Y166" i="27" s="1"/>
  <c r="BG412" i="26"/>
  <c r="N136" i="27" s="1"/>
  <c r="BH412" i="26"/>
  <c r="O136" i="27" s="1"/>
  <c r="BH464" i="26"/>
  <c r="O188" i="27" s="1"/>
  <c r="BG464" i="26"/>
  <c r="N188" i="27" s="1"/>
  <c r="BR443" i="26"/>
  <c r="Y167" i="27" s="1"/>
  <c r="BQ443" i="26"/>
  <c r="X167" i="27" s="1"/>
  <c r="B148" i="27"/>
  <c r="D148" i="27"/>
  <c r="C148" i="27"/>
  <c r="A149" i="27"/>
  <c r="BK429" i="26"/>
  <c r="R153" i="27" s="1"/>
  <c r="BL429" i="26"/>
  <c r="S153" i="27" s="1"/>
  <c r="BG397" i="26"/>
  <c r="N121" i="27" s="1"/>
  <c r="BH397" i="26"/>
  <c r="O121" i="27" s="1"/>
  <c r="BO381" i="26"/>
  <c r="V105" i="27" s="1"/>
  <c r="BP381" i="26"/>
  <c r="W105" i="27" s="1"/>
  <c r="CF422" i="26"/>
  <c r="CE422" i="26"/>
  <c r="CF418" i="26"/>
  <c r="CE418" i="26"/>
  <c r="BA429" i="26"/>
  <c r="H153" i="27" s="1"/>
  <c r="BB429" i="26"/>
  <c r="I153" i="27" s="1"/>
  <c r="BM467" i="26"/>
  <c r="T191" i="27" s="1"/>
  <c r="BN467" i="26"/>
  <c r="U191" i="27" s="1"/>
  <c r="A174" i="27"/>
  <c r="B173" i="27"/>
  <c r="C173" i="27"/>
  <c r="D173" i="27"/>
  <c r="CC434" i="26"/>
  <c r="CD434" i="26"/>
  <c r="BE437" i="26"/>
  <c r="L161" i="27" s="1"/>
  <c r="BF437" i="26"/>
  <c r="M161" i="27" s="1"/>
  <c r="CA400" i="26"/>
  <c r="AH124" i="27" s="1"/>
  <c r="CB400" i="26"/>
  <c r="AI124" i="27" s="1"/>
  <c r="BO412" i="26"/>
  <c r="V136" i="27" s="1"/>
  <c r="BP412" i="26"/>
  <c r="W136" i="27" s="1"/>
  <c r="CC476" i="26"/>
  <c r="CD476" i="26"/>
  <c r="CD460" i="26"/>
  <c r="CC460" i="26"/>
  <c r="CF434" i="26"/>
  <c r="CE434" i="26"/>
  <c r="CE417" i="26"/>
  <c r="CF417" i="26"/>
  <c r="BT434" i="26"/>
  <c r="AA158" i="27" s="1"/>
  <c r="BS434" i="26"/>
  <c r="Z158" i="27" s="1"/>
  <c r="BT380" i="26"/>
  <c r="AA104" i="27" s="1"/>
  <c r="BS380" i="26"/>
  <c r="Z104" i="27" s="1"/>
  <c r="BQ409" i="26"/>
  <c r="X133" i="27" s="1"/>
  <c r="BR409" i="26"/>
  <c r="Y133" i="27" s="1"/>
  <c r="BK419" i="26"/>
  <c r="R143" i="27" s="1"/>
  <c r="BL419" i="26"/>
  <c r="S143" i="27" s="1"/>
  <c r="BS419" i="26"/>
  <c r="Z143" i="27" s="1"/>
  <c r="BT419" i="26"/>
  <c r="AA143" i="27" s="1"/>
  <c r="BW406" i="26"/>
  <c r="AD130" i="27" s="1"/>
  <c r="BX406" i="26"/>
  <c r="AE130" i="27" s="1"/>
  <c r="CF446" i="26"/>
  <c r="CE446" i="26"/>
  <c r="BD436" i="26"/>
  <c r="K160" i="27" s="1"/>
  <c r="BC436" i="26"/>
  <c r="J160" i="27" s="1"/>
  <c r="D189" i="27"/>
  <c r="B189" i="27"/>
  <c r="C189" i="27"/>
  <c r="A190" i="27"/>
  <c r="BP475" i="26"/>
  <c r="W199" i="27" s="1"/>
  <c r="BO475" i="26"/>
  <c r="V199" i="27" s="1"/>
  <c r="CD408" i="26"/>
  <c r="CC408" i="26"/>
  <c r="BV403" i="26"/>
  <c r="AC127" i="27" s="1"/>
  <c r="BO448" i="26"/>
  <c r="V172" i="27" s="1"/>
  <c r="BP448" i="26"/>
  <c r="W172" i="27" s="1"/>
  <c r="BX442" i="26"/>
  <c r="AE166" i="27" s="1"/>
  <c r="BW442" i="26"/>
  <c r="AD166" i="27" s="1"/>
  <c r="CF404" i="26"/>
  <c r="CE404" i="26"/>
  <c r="BR411" i="26"/>
  <c r="Y135" i="27" s="1"/>
  <c r="BQ411" i="26"/>
  <c r="X135" i="27" s="1"/>
  <c r="BY423" i="26"/>
  <c r="AF147" i="27" s="1"/>
  <c r="BZ423" i="26"/>
  <c r="AG147" i="27" s="1"/>
  <c r="BJ383" i="26"/>
  <c r="Q107" i="27" s="1"/>
  <c r="BI383" i="26"/>
  <c r="P107" i="27" s="1"/>
  <c r="BG450" i="26"/>
  <c r="N174" i="27" s="1"/>
  <c r="BH450" i="26"/>
  <c r="O174" i="27" s="1"/>
  <c r="BD413" i="26"/>
  <c r="K137" i="27" s="1"/>
  <c r="BC413" i="26"/>
  <c r="J137" i="27" s="1"/>
  <c r="BF448" i="26"/>
  <c r="M172" i="27" s="1"/>
  <c r="BE448" i="26"/>
  <c r="L172" i="27" s="1"/>
  <c r="BJ385" i="26"/>
  <c r="Q109" i="27" s="1"/>
  <c r="BI385" i="26"/>
  <c r="P109" i="27" s="1"/>
  <c r="BJ430" i="26"/>
  <c r="Q154" i="27" s="1"/>
  <c r="BI430" i="26"/>
  <c r="P154" i="27" s="1"/>
  <c r="CD412" i="26"/>
  <c r="CC412" i="26"/>
  <c r="BT433" i="26"/>
  <c r="AA157" i="27" s="1"/>
  <c r="BS433" i="26"/>
  <c r="Z157" i="27" s="1"/>
  <c r="BG423" i="26"/>
  <c r="N147" i="27" s="1"/>
  <c r="BH423" i="26"/>
  <c r="O147" i="27" s="1"/>
  <c r="BB475" i="26"/>
  <c r="I199" i="27" s="1"/>
  <c r="BA475" i="26"/>
  <c r="H199" i="27" s="1"/>
  <c r="BN427" i="26"/>
  <c r="U151" i="27" s="1"/>
  <c r="BM427" i="26"/>
  <c r="T151" i="27" s="1"/>
  <c r="BD391" i="26"/>
  <c r="K115" i="27" s="1"/>
  <c r="BC391" i="26"/>
  <c r="J115" i="27" s="1"/>
  <c r="BL441" i="26"/>
  <c r="S165" i="27" s="1"/>
  <c r="BK441" i="26"/>
  <c r="R165" i="27" s="1"/>
  <c r="BM447" i="26"/>
  <c r="T171" i="27" s="1"/>
  <c r="BN447" i="26"/>
  <c r="U171" i="27" s="1"/>
  <c r="CF451" i="26"/>
  <c r="CE451" i="26"/>
  <c r="BV451" i="26"/>
  <c r="AC175" i="27" s="1"/>
  <c r="BU451" i="26"/>
  <c r="AB175" i="27" s="1"/>
  <c r="BA470" i="26"/>
  <c r="H194" i="27" s="1"/>
  <c r="BB470" i="26"/>
  <c r="I194" i="27" s="1"/>
  <c r="BH380" i="26"/>
  <c r="O104" i="27" s="1"/>
  <c r="BG380" i="26"/>
  <c r="N104" i="27" s="1"/>
  <c r="BB434" i="26"/>
  <c r="I158" i="27" s="1"/>
  <c r="BA434" i="26"/>
  <c r="H158" i="27" s="1"/>
  <c r="B193" i="27"/>
  <c r="C193" i="27"/>
  <c r="A194" i="27"/>
  <c r="D193" i="27"/>
  <c r="CF387" i="26"/>
  <c r="CE387" i="26"/>
  <c r="BB431" i="26"/>
  <c r="I155" i="27" s="1"/>
  <c r="BD384" i="26"/>
  <c r="K108" i="27" s="1"/>
  <c r="BC384" i="26"/>
  <c r="J108" i="27" s="1"/>
  <c r="BT399" i="26"/>
  <c r="AA123" i="27" s="1"/>
  <c r="BS399" i="26"/>
  <c r="Z123" i="27" s="1"/>
  <c r="BB435" i="26"/>
  <c r="I159" i="27" s="1"/>
  <c r="BA435" i="26"/>
  <c r="H159" i="27" s="1"/>
  <c r="BQ405" i="26"/>
  <c r="X129" i="27" s="1"/>
  <c r="BR405" i="26"/>
  <c r="Y129" i="27" s="1"/>
  <c r="BM419" i="26"/>
  <c r="T143" i="27" s="1"/>
  <c r="BN419" i="26"/>
  <c r="U143" i="27" s="1"/>
  <c r="CA471" i="26"/>
  <c r="AH195" i="27" s="1"/>
  <c r="CB471" i="26"/>
  <c r="AI195" i="27" s="1"/>
  <c r="BD420" i="26"/>
  <c r="K144" i="27" s="1"/>
  <c r="BC420" i="26"/>
  <c r="J144" i="27" s="1"/>
  <c r="BE466" i="26"/>
  <c r="L190" i="27" s="1"/>
  <c r="BF466" i="26"/>
  <c r="M190" i="27" s="1"/>
  <c r="BB467" i="26"/>
  <c r="I191" i="27" s="1"/>
  <c r="BA467" i="26"/>
  <c r="H191" i="27" s="1"/>
  <c r="BQ448" i="26"/>
  <c r="X172" i="27" s="1"/>
  <c r="BR448" i="26"/>
  <c r="Y172" i="27" s="1"/>
  <c r="BP452" i="26"/>
  <c r="W176" i="27" s="1"/>
  <c r="BO452" i="26"/>
  <c r="V176" i="27" s="1"/>
  <c r="BV412" i="26"/>
  <c r="AC136" i="27" s="1"/>
  <c r="BU412" i="26"/>
  <c r="AB136" i="27" s="1"/>
  <c r="BO408" i="26"/>
  <c r="V132" i="27" s="1"/>
  <c r="BP408" i="26"/>
  <c r="W132" i="27" s="1"/>
  <c r="BB411" i="26"/>
  <c r="I135" i="27" s="1"/>
  <c r="BA411" i="26"/>
  <c r="H135" i="27" s="1"/>
  <c r="BW424" i="26"/>
  <c r="AD148" i="27" s="1"/>
  <c r="BX424" i="26"/>
  <c r="AE148" i="27" s="1"/>
  <c r="BV423" i="26"/>
  <c r="AC147" i="27" s="1"/>
  <c r="BU423" i="26"/>
  <c r="AB147" i="27" s="1"/>
  <c r="BX463" i="26"/>
  <c r="AE187" i="27" s="1"/>
  <c r="BW463" i="26"/>
  <c r="AD187" i="27" s="1"/>
  <c r="CC397" i="26"/>
  <c r="CD397" i="26"/>
  <c r="CE462" i="26"/>
  <c r="CF462" i="26"/>
  <c r="BD407" i="26"/>
  <c r="K131" i="27" s="1"/>
  <c r="BC407" i="26"/>
  <c r="J131" i="27" s="1"/>
  <c r="BJ387" i="26"/>
  <c r="Q111" i="27" s="1"/>
  <c r="BI387" i="26"/>
  <c r="P111" i="27" s="1"/>
  <c r="BV453" i="26"/>
  <c r="AC177" i="27" s="1"/>
  <c r="BU453" i="26"/>
  <c r="AB177" i="27" s="1"/>
  <c r="BO445" i="26"/>
  <c r="V169" i="27" s="1"/>
  <c r="BP445" i="26"/>
  <c r="W169" i="27" s="1"/>
  <c r="BA465" i="26"/>
  <c r="H189" i="27" s="1"/>
  <c r="BB465" i="26"/>
  <c r="I189" i="27" s="1"/>
  <c r="BQ429" i="26"/>
  <c r="X153" i="27" s="1"/>
  <c r="BR429" i="26"/>
  <c r="Y153" i="27" s="1"/>
  <c r="BA418" i="26"/>
  <c r="H142" i="27" s="1"/>
  <c r="BB418" i="26"/>
  <c r="I142" i="27" s="1"/>
  <c r="CF430" i="26"/>
  <c r="CE430" i="26"/>
  <c r="D122" i="27"/>
  <c r="C122" i="27"/>
  <c r="B122" i="27"/>
  <c r="A123" i="27"/>
  <c r="CC390" i="26"/>
  <c r="CD390" i="26"/>
  <c r="BV431" i="26"/>
  <c r="AC155" i="27" s="1"/>
  <c r="BU431" i="26"/>
  <c r="AB155" i="27" s="1"/>
  <c r="BY478" i="26"/>
  <c r="AF202" i="27" s="1"/>
  <c r="BZ478" i="26"/>
  <c r="AG202" i="27" s="1"/>
  <c r="BO456" i="26"/>
  <c r="V180" i="27" s="1"/>
  <c r="BP456" i="26"/>
  <c r="W180" i="27" s="1"/>
  <c r="BN393" i="26"/>
  <c r="U117" i="27" s="1"/>
  <c r="BM393" i="26"/>
  <c r="T117" i="27" s="1"/>
  <c r="BV458" i="26"/>
  <c r="AC182" i="27" s="1"/>
  <c r="BU458" i="26"/>
  <c r="AB182" i="27" s="1"/>
  <c r="BT453" i="26"/>
  <c r="AA177" i="27" s="1"/>
  <c r="BS453" i="26"/>
  <c r="Z177" i="27" s="1"/>
  <c r="BV385" i="26"/>
  <c r="AC109" i="27" s="1"/>
  <c r="BU385" i="26"/>
  <c r="AB109" i="27" s="1"/>
  <c r="CA389" i="26"/>
  <c r="AH113" i="27" s="1"/>
  <c r="CB389" i="26"/>
  <c r="AI113" i="27" s="1"/>
  <c r="BC383" i="26"/>
  <c r="J107" i="27" s="1"/>
  <c r="BD383" i="26"/>
  <c r="K107" i="27" s="1"/>
  <c r="BG441" i="26"/>
  <c r="N165" i="27" s="1"/>
  <c r="BH441" i="26"/>
  <c r="O165" i="27" s="1"/>
  <c r="BA401" i="26"/>
  <c r="H125" i="27" s="1"/>
  <c r="BB401" i="26"/>
  <c r="I125" i="27" s="1"/>
  <c r="B139" i="27"/>
  <c r="C139" i="27"/>
  <c r="D139" i="27"/>
  <c r="A140" i="27"/>
  <c r="A188" i="27"/>
  <c r="D187" i="27"/>
  <c r="C187" i="27"/>
  <c r="B187" i="27"/>
  <c r="BI455" i="26"/>
  <c r="P179" i="27" s="1"/>
  <c r="BJ455" i="26"/>
  <c r="Q179" i="27" s="1"/>
  <c r="BQ428" i="26"/>
  <c r="X152" i="27" s="1"/>
  <c r="BR428" i="26"/>
  <c r="Y152" i="27" s="1"/>
  <c r="BV402" i="26"/>
  <c r="AC126" i="27" s="1"/>
  <c r="BU402" i="26"/>
  <c r="AB126" i="27" s="1"/>
  <c r="CE471" i="26"/>
  <c r="CF471" i="26"/>
  <c r="B185" i="27"/>
  <c r="C185" i="27"/>
  <c r="A186" i="27"/>
  <c r="D185" i="27"/>
  <c r="BC439" i="26"/>
  <c r="J163" i="27" s="1"/>
  <c r="BD439" i="26"/>
  <c r="K163" i="27" s="1"/>
  <c r="BV383" i="26"/>
  <c r="AC107" i="27" s="1"/>
  <c r="BU383" i="26"/>
  <c r="AB107" i="27" s="1"/>
  <c r="D182" i="27"/>
  <c r="C182" i="27"/>
  <c r="B182" i="27"/>
  <c r="A183" i="27"/>
  <c r="D165" i="27"/>
  <c r="A166" i="27"/>
  <c r="B165" i="27"/>
  <c r="C165" i="27"/>
  <c r="BJ423" i="26"/>
  <c r="Q147" i="27" s="1"/>
  <c r="BI423" i="26"/>
  <c r="P147" i="27" s="1"/>
  <c r="BR472" i="26"/>
  <c r="Y196" i="27" s="1"/>
  <c r="BQ472" i="26"/>
  <c r="X196" i="27" s="1"/>
  <c r="BO380" i="26"/>
  <c r="V104" i="27" s="1"/>
  <c r="BP380" i="26"/>
  <c r="W104" i="27" s="1"/>
  <c r="CD396" i="26"/>
  <c r="CC396" i="26"/>
  <c r="BU468" i="26"/>
  <c r="AB192" i="27" s="1"/>
  <c r="BV468" i="26"/>
  <c r="AC192" i="27" s="1"/>
  <c r="BJ410" i="26"/>
  <c r="Q134" i="27" s="1"/>
  <c r="BI410" i="26"/>
  <c r="P134" i="27" s="1"/>
  <c r="CD426" i="26"/>
  <c r="CC426" i="26"/>
  <c r="D202" i="27"/>
  <c r="C202" i="27"/>
  <c r="B202" i="27"/>
  <c r="BU444" i="26"/>
  <c r="AB168" i="27" s="1"/>
  <c r="BV444" i="26"/>
  <c r="AC168" i="27" s="1"/>
  <c r="CB422" i="26"/>
  <c r="AI146" i="27" s="1"/>
  <c r="CA422" i="26"/>
  <c r="AH146" i="27" s="1"/>
  <c r="CD468" i="26"/>
  <c r="CC468" i="26"/>
  <c r="BL418" i="26"/>
  <c r="S142" i="27" s="1"/>
  <c r="BK418" i="26"/>
  <c r="R142" i="27" s="1"/>
  <c r="CD474" i="26"/>
  <c r="CC474" i="26"/>
  <c r="BD453" i="26"/>
  <c r="K177" i="27" s="1"/>
  <c r="BC453" i="26"/>
  <c r="J177" i="27" s="1"/>
  <c r="BN441" i="26"/>
  <c r="U165" i="27" s="1"/>
  <c r="BM441" i="26"/>
  <c r="T165" i="27" s="1"/>
  <c r="BD392" i="26"/>
  <c r="K116" i="27" s="1"/>
  <c r="BC392" i="26"/>
  <c r="J116" i="27" s="1"/>
  <c r="BU456" i="26"/>
  <c r="AB180" i="27" s="1"/>
  <c r="BV456" i="26"/>
  <c r="AC180" i="27" s="1"/>
  <c r="BD432" i="26"/>
  <c r="K156" i="27" s="1"/>
  <c r="BC432" i="26"/>
  <c r="J156" i="27" s="1"/>
  <c r="BJ434" i="26"/>
  <c r="Q158" i="27" s="1"/>
  <c r="BI434" i="26"/>
  <c r="P158" i="27" s="1"/>
  <c r="BC419" i="26"/>
  <c r="J143" i="27" s="1"/>
  <c r="BD419" i="26"/>
  <c r="K143" i="27" s="1"/>
  <c r="BV433" i="26"/>
  <c r="AC157" i="27" s="1"/>
  <c r="BU433" i="26"/>
  <c r="AB157" i="27" s="1"/>
  <c r="BS478" i="26"/>
  <c r="Z202" i="27" s="1"/>
  <c r="BT478" i="26"/>
  <c r="AA202" i="27" s="1"/>
  <c r="BU449" i="26"/>
  <c r="AB173" i="27" s="1"/>
  <c r="BV449" i="26"/>
  <c r="AC173" i="27" s="1"/>
  <c r="BP443" i="26"/>
  <c r="W167" i="27" s="1"/>
  <c r="BO443" i="26"/>
  <c r="V167" i="27" s="1"/>
  <c r="CB404" i="26"/>
  <c r="AI128" i="27" s="1"/>
  <c r="CA404" i="26"/>
  <c r="AH128" i="27" s="1"/>
  <c r="BT435" i="26"/>
  <c r="AA159" i="27" s="1"/>
  <c r="BS435" i="26"/>
  <c r="Z159" i="27" s="1"/>
  <c r="BH430" i="26"/>
  <c r="O154" i="27" s="1"/>
  <c r="BG430" i="26"/>
  <c r="N154" i="27" s="1"/>
  <c r="BV415" i="26"/>
  <c r="AC139" i="27" s="1"/>
  <c r="BU415" i="26"/>
  <c r="AB139" i="27" s="1"/>
  <c r="CE385" i="26"/>
  <c r="CF385" i="26"/>
  <c r="CB454" i="26"/>
  <c r="AI178" i="27" s="1"/>
  <c r="CA454" i="26"/>
  <c r="AH178" i="27" s="1"/>
  <c r="CF432" i="26"/>
  <c r="CE432" i="26"/>
  <c r="BN416" i="26"/>
  <c r="U140" i="27" s="1"/>
  <c r="BM416" i="26"/>
  <c r="T140" i="27" s="1"/>
  <c r="BI437" i="26"/>
  <c r="P161" i="27" s="1"/>
  <c r="BJ437" i="26"/>
  <c r="Q161" i="27" s="1"/>
  <c r="BZ426" i="26"/>
  <c r="AG150" i="27" s="1"/>
  <c r="BY426" i="26"/>
  <c r="AF150" i="27" s="1"/>
  <c r="BU395" i="26"/>
  <c r="AB119" i="27" s="1"/>
  <c r="BV395" i="26"/>
  <c r="AC119" i="27" s="1"/>
  <c r="BT413" i="26"/>
  <c r="AA137" i="27" s="1"/>
  <c r="BS413" i="26"/>
  <c r="Z137" i="27" s="1"/>
  <c r="BN384" i="26"/>
  <c r="U108" i="27" s="1"/>
  <c r="BM384" i="26"/>
  <c r="T108" i="27" s="1"/>
  <c r="BN383" i="26"/>
  <c r="U107" i="27" s="1"/>
  <c r="BM383" i="26"/>
  <c r="T107" i="27" s="1"/>
  <c r="BK463" i="26"/>
  <c r="R187" i="27" s="1"/>
  <c r="BL463" i="26"/>
  <c r="S187" i="27" s="1"/>
  <c r="BG478" i="26"/>
  <c r="N202" i="27" s="1"/>
  <c r="BH478" i="26"/>
  <c r="O202" i="27" s="1"/>
  <c r="CD453" i="26"/>
  <c r="CC453" i="26"/>
  <c r="BP457" i="26"/>
  <c r="W181" i="27" s="1"/>
  <c r="BO457" i="26"/>
  <c r="V181" i="27" s="1"/>
  <c r="CB437" i="26"/>
  <c r="AI161" i="27" s="1"/>
  <c r="CA437" i="26"/>
  <c r="AH161" i="27" s="1"/>
  <c r="BS398" i="26"/>
  <c r="Z122" i="27" s="1"/>
  <c r="BT398" i="26"/>
  <c r="AA122" i="27" s="1"/>
  <c r="BY463" i="26"/>
  <c r="AF187" i="27" s="1"/>
  <c r="BZ463" i="26"/>
  <c r="AG187" i="27" s="1"/>
  <c r="BD386" i="26"/>
  <c r="K110" i="27" s="1"/>
  <c r="BC386" i="26"/>
  <c r="J110" i="27" s="1"/>
  <c r="BY420" i="26"/>
  <c r="AF144" i="27" s="1"/>
  <c r="BZ420" i="26"/>
  <c r="AG144" i="27" s="1"/>
  <c r="BY422" i="26"/>
  <c r="AF146" i="27" s="1"/>
  <c r="BZ422" i="26"/>
  <c r="AG146" i="27" s="1"/>
  <c r="BP397" i="26"/>
  <c r="W121" i="27" s="1"/>
  <c r="BO397" i="26"/>
  <c r="V121" i="27" s="1"/>
  <c r="BE394" i="26"/>
  <c r="L118" i="27" s="1"/>
  <c r="BF394" i="26"/>
  <c r="M118" i="27" s="1"/>
  <c r="BB424" i="26"/>
  <c r="I148" i="27" s="1"/>
  <c r="BA424" i="26"/>
  <c r="H148" i="27" s="1"/>
  <c r="BO441" i="26"/>
  <c r="V165" i="27" s="1"/>
  <c r="BP441" i="26"/>
  <c r="W165" i="27" s="1"/>
  <c r="BG461" i="26"/>
  <c r="N185" i="27" s="1"/>
  <c r="BH461" i="26"/>
  <c r="O185" i="27" s="1"/>
  <c r="BJ392" i="26"/>
  <c r="Q116" i="27" s="1"/>
  <c r="BI392" i="26"/>
  <c r="P116" i="27" s="1"/>
  <c r="CB461" i="26"/>
  <c r="AI185" i="27" s="1"/>
  <c r="CA461" i="26"/>
  <c r="AH185" i="27" s="1"/>
  <c r="CB399" i="26"/>
  <c r="AI123" i="27" s="1"/>
  <c r="CA399" i="26"/>
  <c r="AH123" i="27" s="1"/>
  <c r="BO403" i="26"/>
  <c r="V127" i="27" s="1"/>
  <c r="BP403" i="26"/>
  <c r="W127" i="27" s="1"/>
  <c r="BL448" i="26"/>
  <c r="S172" i="27" s="1"/>
  <c r="BK448" i="26"/>
  <c r="R172" i="27" s="1"/>
  <c r="BD473" i="26"/>
  <c r="K197" i="27" s="1"/>
  <c r="BC473" i="26"/>
  <c r="J197" i="27" s="1"/>
  <c r="CD417" i="26"/>
  <c r="CC417" i="26"/>
  <c r="BQ450" i="26"/>
  <c r="X174" i="27" s="1"/>
  <c r="BR450" i="26"/>
  <c r="Y174" i="27" s="1"/>
  <c r="BP405" i="26"/>
  <c r="W129" i="27" s="1"/>
  <c r="BO405" i="26"/>
  <c r="V129" i="27" s="1"/>
  <c r="BV409" i="26"/>
  <c r="AC133" i="27" s="1"/>
  <c r="BU409" i="26"/>
  <c r="AB133" i="27" s="1"/>
  <c r="BV392" i="26"/>
  <c r="AC116" i="27" s="1"/>
  <c r="BU392" i="26"/>
  <c r="AB116" i="27" s="1"/>
  <c r="BT460" i="26"/>
  <c r="AA184" i="27" s="1"/>
  <c r="BS460" i="26"/>
  <c r="Z184" i="27" s="1"/>
  <c r="BJ453" i="26"/>
  <c r="Q177" i="27" s="1"/>
  <c r="BI453" i="26"/>
  <c r="P177" i="27" s="1"/>
  <c r="BM457" i="26"/>
  <c r="T181" i="27" s="1"/>
  <c r="BN457" i="26"/>
  <c r="U181" i="27" s="1"/>
  <c r="CB397" i="26"/>
  <c r="AI121" i="27" s="1"/>
  <c r="CA397" i="26"/>
  <c r="AH121" i="27" s="1"/>
  <c r="BO450" i="26"/>
  <c r="V174" i="27" s="1"/>
  <c r="BP450" i="26"/>
  <c r="W174" i="27" s="1"/>
  <c r="BT459" i="26"/>
  <c r="AA183" i="27" s="1"/>
  <c r="BS459" i="26"/>
  <c r="Z183" i="27" s="1"/>
  <c r="BK431" i="26"/>
  <c r="R155" i="27" s="1"/>
  <c r="BL431" i="26"/>
  <c r="S155" i="27" s="1"/>
  <c r="BN421" i="26"/>
  <c r="U145" i="27" s="1"/>
  <c r="BM421" i="26"/>
  <c r="T145" i="27" s="1"/>
  <c r="BL427" i="26"/>
  <c r="S151" i="27" s="1"/>
  <c r="BK427" i="26"/>
  <c r="R151" i="27" s="1"/>
  <c r="BV408" i="26"/>
  <c r="AC132" i="27" s="1"/>
  <c r="BU408" i="26"/>
  <c r="AB132" i="27" s="1"/>
  <c r="BD416" i="26"/>
  <c r="K140" i="27" s="1"/>
  <c r="BC416" i="26"/>
  <c r="J140" i="27" s="1"/>
  <c r="BY395" i="26"/>
  <c r="AF119" i="27" s="1"/>
  <c r="BZ395" i="26"/>
  <c r="AG119" i="27" s="1"/>
  <c r="BP395" i="26"/>
  <c r="W119" i="27" s="1"/>
  <c r="BO395" i="26"/>
  <c r="V119" i="27" s="1"/>
  <c r="CC432" i="26"/>
  <c r="CD432" i="26"/>
  <c r="CF474" i="26"/>
  <c r="CE474" i="26"/>
  <c r="BV429" i="26"/>
  <c r="AC153" i="27" s="1"/>
  <c r="BU429" i="26"/>
  <c r="AB153" i="27" s="1"/>
  <c r="BI413" i="26"/>
  <c r="P137" i="27" s="1"/>
  <c r="BJ413" i="26"/>
  <c r="Q137" i="27" s="1"/>
  <c r="BV473" i="26"/>
  <c r="AC197" i="27" s="1"/>
  <c r="BU473" i="26"/>
  <c r="AB197" i="27" s="1"/>
  <c r="BL391" i="26"/>
  <c r="S115" i="27" s="1"/>
  <c r="BK391" i="26"/>
  <c r="R115" i="27" s="1"/>
  <c r="BT418" i="26"/>
  <c r="AA142" i="27" s="1"/>
  <c r="BS418" i="26"/>
  <c r="Z142" i="27" s="1"/>
  <c r="CE458" i="26"/>
  <c r="CF458" i="26"/>
  <c r="CD388" i="26"/>
  <c r="CC388" i="26"/>
  <c r="BZ419" i="26"/>
  <c r="AG143" i="27" s="1"/>
  <c r="BY419" i="26"/>
  <c r="AF143" i="27" s="1"/>
  <c r="CB414" i="26"/>
  <c r="AI138" i="27" s="1"/>
  <c r="CA414" i="26"/>
  <c r="AH138" i="27" s="1"/>
  <c r="BT431" i="26"/>
  <c r="AA155" i="27" s="1"/>
  <c r="BS431" i="26"/>
  <c r="Z155" i="27" s="1"/>
  <c r="BE413" i="26"/>
  <c r="L137" i="27" s="1"/>
  <c r="BF413" i="26"/>
  <c r="M137" i="27" s="1"/>
  <c r="CD461" i="26"/>
  <c r="CC461" i="26"/>
  <c r="BS383" i="26"/>
  <c r="Z107" i="27" s="1"/>
  <c r="BT383" i="26"/>
  <c r="AA107" i="27" s="1"/>
  <c r="B190" i="27"/>
  <c r="A191" i="27"/>
  <c r="D190" i="27"/>
  <c r="C190" i="27"/>
  <c r="BT395" i="26"/>
  <c r="AA119" i="27" s="1"/>
  <c r="BS395" i="26"/>
  <c r="Z119" i="27" s="1"/>
  <c r="CB476" i="26"/>
  <c r="AI200" i="27" s="1"/>
  <c r="CA476" i="26"/>
  <c r="AH200" i="27" s="1"/>
  <c r="BR385" i="26"/>
  <c r="Y109" i="27" s="1"/>
  <c r="BQ385" i="26"/>
  <c r="X109" i="27" s="1"/>
  <c r="CA402" i="26"/>
  <c r="AH126" i="27" s="1"/>
  <c r="CB402" i="26"/>
  <c r="AI126" i="27" s="1"/>
  <c r="BY428" i="26"/>
  <c r="AF152" i="27" s="1"/>
  <c r="BZ428" i="26"/>
  <c r="AG152" i="27" s="1"/>
  <c r="BX402" i="26"/>
  <c r="AE126" i="27" s="1"/>
  <c r="BW402" i="26"/>
  <c r="AD126" i="27" s="1"/>
  <c r="BZ396" i="26"/>
  <c r="AG120" i="27" s="1"/>
  <c r="BY396" i="26"/>
  <c r="AF120" i="27" s="1"/>
  <c r="BK384" i="26"/>
  <c r="R108" i="27" s="1"/>
  <c r="BL384" i="26"/>
  <c r="S108" i="27" s="1"/>
  <c r="C140" i="27"/>
  <c r="B140" i="27"/>
  <c r="A141" i="27"/>
  <c r="D140" i="27"/>
  <c r="BF419" i="26"/>
  <c r="M143" i="27" s="1"/>
  <c r="BE419" i="26"/>
  <c r="L143" i="27" s="1"/>
  <c r="BW421" i="26"/>
  <c r="AD145" i="27" s="1"/>
  <c r="BX421" i="26"/>
  <c r="AE145" i="27" s="1"/>
  <c r="BR471" i="26"/>
  <c r="Y195" i="27" s="1"/>
  <c r="BQ471" i="26"/>
  <c r="X195" i="27" s="1"/>
  <c r="BX439" i="26"/>
  <c r="AE163" i="27" s="1"/>
  <c r="BW439" i="26"/>
  <c r="AD163" i="27" s="1"/>
  <c r="BL456" i="26"/>
  <c r="S180" i="27" s="1"/>
  <c r="BK456" i="26"/>
  <c r="R180" i="27" s="1"/>
  <c r="BH390" i="26"/>
  <c r="O114" i="27" s="1"/>
  <c r="BG390" i="26"/>
  <c r="N114" i="27" s="1"/>
  <c r="BR439" i="26"/>
  <c r="Y163" i="27" s="1"/>
  <c r="BQ439" i="26"/>
  <c r="X163" i="27" s="1"/>
  <c r="BL388" i="26"/>
  <c r="S112" i="27" s="1"/>
  <c r="BK388" i="26"/>
  <c r="R112" i="27" s="1"/>
  <c r="CE403" i="26"/>
  <c r="CF403" i="26"/>
  <c r="BB396" i="26"/>
  <c r="I120" i="27" s="1"/>
  <c r="BA396" i="26"/>
  <c r="H120" i="27" s="1"/>
  <c r="BC390" i="26"/>
  <c r="J114" i="27" s="1"/>
  <c r="BD390" i="26"/>
  <c r="K114" i="27" s="1"/>
  <c r="BH463" i="26"/>
  <c r="O187" i="27" s="1"/>
  <c r="BG463" i="26"/>
  <c r="N187" i="27" s="1"/>
  <c r="C188" i="27"/>
  <c r="D188" i="27"/>
  <c r="B188" i="27"/>
  <c r="A189" i="27"/>
  <c r="BA390" i="26"/>
  <c r="H114" i="27" s="1"/>
  <c r="BB390" i="26"/>
  <c r="I114" i="27" s="1"/>
  <c r="BW429" i="26"/>
  <c r="AD153" i="27" s="1"/>
  <c r="BX429" i="26"/>
  <c r="AE153" i="27" s="1"/>
  <c r="BZ456" i="26"/>
  <c r="AG180" i="27" s="1"/>
  <c r="BY456" i="26"/>
  <c r="AF180" i="27" s="1"/>
  <c r="BM411" i="26"/>
  <c r="T135" i="27" s="1"/>
  <c r="BN411" i="26"/>
  <c r="U135" i="27" s="1"/>
  <c r="BF458" i="26"/>
  <c r="M182" i="27" s="1"/>
  <c r="BE458" i="26"/>
  <c r="L182" i="27" s="1"/>
  <c r="BV421" i="26"/>
  <c r="AC145" i="27" s="1"/>
  <c r="BU421" i="26"/>
  <c r="AB145" i="27" s="1"/>
  <c r="A110" i="27"/>
  <c r="B109" i="27"/>
  <c r="C109" i="27"/>
  <c r="D109" i="27"/>
  <c r="BB385" i="26"/>
  <c r="I109" i="27" s="1"/>
  <c r="BA385" i="26"/>
  <c r="H109" i="27" s="1"/>
  <c r="CE412" i="26"/>
  <c r="CF412" i="26"/>
  <c r="CF459" i="26"/>
  <c r="CE459" i="26"/>
  <c r="BZ403" i="26"/>
  <c r="AG127" i="27" s="1"/>
  <c r="BY403" i="26"/>
  <c r="AF127" i="27" s="1"/>
  <c r="BU443" i="26"/>
  <c r="AB167" i="27" s="1"/>
  <c r="BV443" i="26"/>
  <c r="AC167" i="27" s="1"/>
  <c r="BX459" i="26"/>
  <c r="AE183" i="27" s="1"/>
  <c r="BW459" i="26"/>
  <c r="AD183" i="27" s="1"/>
  <c r="BZ449" i="26"/>
  <c r="AG173" i="27" s="1"/>
  <c r="BY449" i="26"/>
  <c r="AF173" i="27" s="1"/>
  <c r="BT391" i="26"/>
  <c r="AA115" i="27" s="1"/>
  <c r="BS391" i="26"/>
  <c r="Z115" i="27" s="1"/>
  <c r="BW407" i="26"/>
  <c r="AD131" i="27" s="1"/>
  <c r="BX407" i="26"/>
  <c r="AE131" i="27" s="1"/>
  <c r="BE404" i="26"/>
  <c r="L128" i="27" s="1"/>
  <c r="BF404" i="26"/>
  <c r="M128" i="27" s="1"/>
  <c r="BT476" i="26"/>
  <c r="AA200" i="27" s="1"/>
  <c r="BS476" i="26"/>
  <c r="Z200" i="27" s="1"/>
  <c r="BQ456" i="26"/>
  <c r="X180" i="27" s="1"/>
  <c r="BR456" i="26"/>
  <c r="Y180" i="27" s="1"/>
  <c r="BN409" i="26"/>
  <c r="U133" i="27" s="1"/>
  <c r="BM409" i="26"/>
  <c r="T133" i="27" s="1"/>
  <c r="CC382" i="26"/>
  <c r="CD382" i="26"/>
  <c r="BP442" i="26"/>
  <c r="W166" i="27" s="1"/>
  <c r="BO442" i="26"/>
  <c r="V166" i="27" s="1"/>
  <c r="CB416" i="26"/>
  <c r="AI140" i="27" s="1"/>
  <c r="CA416" i="26"/>
  <c r="AH140" i="27" s="1"/>
  <c r="BL417" i="26"/>
  <c r="S141" i="27" s="1"/>
  <c r="BK417" i="26"/>
  <c r="R141" i="27" s="1"/>
  <c r="BZ399" i="26"/>
  <c r="AG123" i="27" s="1"/>
  <c r="BY399" i="26"/>
  <c r="AF123" i="27" s="1"/>
  <c r="BX422" i="26"/>
  <c r="AE146" i="27" s="1"/>
  <c r="BW422" i="26"/>
  <c r="AD146" i="27" s="1"/>
  <c r="BX457" i="26"/>
  <c r="AE181" i="27" s="1"/>
  <c r="BW457" i="26"/>
  <c r="AD181" i="27" s="1"/>
  <c r="BO404" i="26"/>
  <c r="V128" i="27" s="1"/>
  <c r="BP404" i="26"/>
  <c r="W128" i="27" s="1"/>
  <c r="BF426" i="26"/>
  <c r="M150" i="27" s="1"/>
  <c r="BE426" i="26"/>
  <c r="L150" i="27" s="1"/>
  <c r="CC443" i="26"/>
  <c r="CD443" i="26"/>
  <c r="BY397" i="26"/>
  <c r="AF121" i="27" s="1"/>
  <c r="BZ397" i="26"/>
  <c r="AG121" i="27" s="1"/>
  <c r="BR441" i="26"/>
  <c r="Y165" i="27" s="1"/>
  <c r="BQ441" i="26"/>
  <c r="X165" i="27" s="1"/>
  <c r="BS443" i="26"/>
  <c r="Z167" i="27" s="1"/>
  <c r="BT443" i="26"/>
  <c r="AA167" i="27" s="1"/>
  <c r="BG465" i="26"/>
  <c r="N189" i="27" s="1"/>
  <c r="BH465" i="26"/>
  <c r="O189" i="27" s="1"/>
  <c r="BK472" i="26"/>
  <c r="R196" i="27" s="1"/>
  <c r="BL472" i="26"/>
  <c r="S196" i="27" s="1"/>
  <c r="BW383" i="26"/>
  <c r="AD107" i="27" s="1"/>
  <c r="BX383" i="26"/>
  <c r="AE107" i="27" s="1"/>
  <c r="BS427" i="26"/>
  <c r="Z151" i="27" s="1"/>
  <c r="BT427" i="26"/>
  <c r="AA151" i="27" s="1"/>
  <c r="BZ475" i="26"/>
  <c r="AG199" i="27" s="1"/>
  <c r="BY475" i="26"/>
  <c r="AF199" i="27" s="1"/>
  <c r="BN426" i="26"/>
  <c r="U150" i="27" s="1"/>
  <c r="BM426" i="26"/>
  <c r="T150" i="27" s="1"/>
  <c r="BU405" i="26"/>
  <c r="AB129" i="27" s="1"/>
  <c r="BV405" i="26"/>
  <c r="AC129" i="27" s="1"/>
  <c r="BY470" i="26"/>
  <c r="AF194" i="27" s="1"/>
  <c r="BZ470" i="26"/>
  <c r="AG194" i="27" s="1"/>
  <c r="BH405" i="26"/>
  <c r="O129" i="27" s="1"/>
  <c r="BG405" i="26"/>
  <c r="N129" i="27" s="1"/>
  <c r="BZ421" i="26"/>
  <c r="AG145" i="27" s="1"/>
  <c r="BY421" i="26"/>
  <c r="AF145" i="27" s="1"/>
  <c r="CF475" i="26"/>
  <c r="CE475" i="26"/>
  <c r="BH446" i="26"/>
  <c r="O170" i="27" s="1"/>
  <c r="BG446" i="26"/>
  <c r="N170" i="27" s="1"/>
  <c r="CC399" i="26"/>
  <c r="CD399" i="26"/>
  <c r="BI441" i="26"/>
  <c r="P165" i="27" s="1"/>
  <c r="BJ441" i="26"/>
  <c r="Q165" i="27" s="1"/>
  <c r="BW449" i="26"/>
  <c r="AD173" i="27" s="1"/>
  <c r="BX449" i="26"/>
  <c r="AE173" i="27" s="1"/>
  <c r="BS471" i="26"/>
  <c r="Z195" i="27" s="1"/>
  <c r="BT471" i="26"/>
  <c r="AA195" i="27" s="1"/>
  <c r="CE445" i="26"/>
  <c r="CF445" i="26"/>
  <c r="BX471" i="26"/>
  <c r="AE195" i="27" s="1"/>
  <c r="BW471" i="26"/>
  <c r="AD195" i="27" s="1"/>
  <c r="BQ421" i="26"/>
  <c r="X145" i="27" s="1"/>
  <c r="BR421" i="26"/>
  <c r="Y145" i="27" s="1"/>
  <c r="BT473" i="26"/>
  <c r="AA197" i="27" s="1"/>
  <c r="BS473" i="26"/>
  <c r="Z197" i="27" s="1"/>
  <c r="A198" i="27"/>
  <c r="C197" i="27"/>
  <c r="B197" i="27"/>
  <c r="D197" i="27"/>
  <c r="BB420" i="26"/>
  <c r="I144" i="27" s="1"/>
  <c r="BA420" i="26"/>
  <c r="H144" i="27" s="1"/>
  <c r="BT384" i="26"/>
  <c r="AA108" i="27" s="1"/>
  <c r="BS384" i="26"/>
  <c r="Z108" i="27" s="1"/>
  <c r="BY455" i="26"/>
  <c r="AF179" i="27" s="1"/>
  <c r="BZ455" i="26"/>
  <c r="AG179" i="27" s="1"/>
  <c r="CF390" i="26"/>
  <c r="CE390" i="26"/>
  <c r="CB444" i="26"/>
  <c r="AI168" i="27" s="1"/>
  <c r="CA444" i="26"/>
  <c r="AH168" i="27" s="1"/>
  <c r="BE387" i="26"/>
  <c r="L111" i="27" s="1"/>
  <c r="BF387" i="26"/>
  <c r="M111" i="27" s="1"/>
  <c r="BH474" i="26"/>
  <c r="O198" i="27" s="1"/>
  <c r="BG474" i="26"/>
  <c r="N198" i="27" s="1"/>
  <c r="BT432" i="26"/>
  <c r="AA156" i="27" s="1"/>
  <c r="BS432" i="26"/>
  <c r="Z156" i="27" s="1"/>
  <c r="BV396" i="26"/>
  <c r="AC120" i="27" s="1"/>
  <c r="BU396" i="26"/>
  <c r="AB120" i="27" s="1"/>
  <c r="BH453" i="26"/>
  <c r="O177" i="27" s="1"/>
  <c r="BG453" i="26"/>
  <c r="N177" i="27" s="1"/>
  <c r="A160" i="27"/>
  <c r="B159" i="27"/>
  <c r="C159" i="27"/>
  <c r="D159" i="27"/>
  <c r="BL473" i="26"/>
  <c r="S197" i="27" s="1"/>
  <c r="BK473" i="26"/>
  <c r="R197" i="27" s="1"/>
  <c r="CE396" i="26"/>
  <c r="CF396" i="26"/>
  <c r="BR457" i="26"/>
  <c r="Y181" i="27" s="1"/>
  <c r="BQ457" i="26"/>
  <c r="X181" i="27" s="1"/>
  <c r="BK471" i="26"/>
  <c r="R195" i="27" s="1"/>
  <c r="BL471" i="26"/>
  <c r="S195" i="27" s="1"/>
  <c r="BX447" i="26"/>
  <c r="AE171" i="27" s="1"/>
  <c r="BW447" i="26"/>
  <c r="AD171" i="27" s="1"/>
  <c r="BA466" i="26"/>
  <c r="H190" i="27" s="1"/>
  <c r="BB466" i="26"/>
  <c r="I190" i="27" s="1"/>
  <c r="BM406" i="26"/>
  <c r="T130" i="27" s="1"/>
  <c r="BN406" i="26"/>
  <c r="U130" i="27" s="1"/>
  <c r="BO461" i="26"/>
  <c r="V185" i="27" s="1"/>
  <c r="BP461" i="26"/>
  <c r="W185" i="27" s="1"/>
  <c r="BQ438" i="26"/>
  <c r="X162" i="27" s="1"/>
  <c r="BR438" i="26"/>
  <c r="Y162" i="27" s="1"/>
  <c r="C183" i="27"/>
  <c r="D183" i="27"/>
  <c r="B183" i="27"/>
  <c r="A184" i="27"/>
  <c r="BH411" i="26"/>
  <c r="O135" i="27" s="1"/>
  <c r="BG411" i="26"/>
  <c r="N135" i="27" s="1"/>
  <c r="BZ408" i="26"/>
  <c r="AG132" i="27" s="1"/>
  <c r="BY408" i="26"/>
  <c r="AF132" i="27" s="1"/>
  <c r="BO396" i="26"/>
  <c r="V120" i="27" s="1"/>
  <c r="BP396" i="26"/>
  <c r="W120" i="27" s="1"/>
  <c r="BP410" i="26"/>
  <c r="W134" i="27" s="1"/>
  <c r="BO410" i="26"/>
  <c r="V134" i="27" s="1"/>
  <c r="BT401" i="26"/>
  <c r="AA125" i="27" s="1"/>
  <c r="BS401" i="26"/>
  <c r="Z125" i="27" s="1"/>
  <c r="BU394" i="26"/>
  <c r="AB118" i="27" s="1"/>
  <c r="BV394" i="26"/>
  <c r="AC118" i="27" s="1"/>
  <c r="BG421" i="26"/>
  <c r="N145" i="27" s="1"/>
  <c r="BH421" i="26"/>
  <c r="O145" i="27" s="1"/>
  <c r="CE392" i="26"/>
  <c r="CF392" i="26"/>
  <c r="BL432" i="26"/>
  <c r="S156" i="27" s="1"/>
  <c r="BK432" i="26"/>
  <c r="R156" i="27" s="1"/>
  <c r="CD437" i="26"/>
  <c r="CC437" i="26"/>
  <c r="BZ381" i="26"/>
  <c r="AG105" i="27" s="1"/>
  <c r="BY381" i="26"/>
  <c r="AF105" i="27" s="1"/>
  <c r="BI474" i="26"/>
  <c r="P198" i="27" s="1"/>
  <c r="BJ474" i="26"/>
  <c r="Q198" i="27" s="1"/>
  <c r="CE477" i="26"/>
  <c r="CF477" i="26"/>
  <c r="BU464" i="26"/>
  <c r="AB188" i="27" s="1"/>
  <c r="BV464" i="26"/>
  <c r="AC188" i="27" s="1"/>
  <c r="BB426" i="26"/>
  <c r="I150" i="27" s="1"/>
  <c r="BA426" i="26"/>
  <c r="H150" i="27" s="1"/>
  <c r="BN396" i="26"/>
  <c r="U120" i="27" s="1"/>
  <c r="BM396" i="26"/>
  <c r="T120" i="27" s="1"/>
  <c r="BY438" i="26"/>
  <c r="AF162" i="27" s="1"/>
  <c r="BZ438" i="26"/>
  <c r="AG162" i="27" s="1"/>
  <c r="BD382" i="26"/>
  <c r="K106" i="27" s="1"/>
  <c r="BC382" i="26"/>
  <c r="J106" i="27" s="1"/>
  <c r="BB439" i="26"/>
  <c r="I163" i="27" s="1"/>
  <c r="BA439" i="26"/>
  <c r="H163" i="27" s="1"/>
  <c r="CB423" i="26"/>
  <c r="AI147" i="27" s="1"/>
  <c r="CA423" i="26"/>
  <c r="AH147" i="27" s="1"/>
  <c r="CA467" i="26"/>
  <c r="AH191" i="27" s="1"/>
  <c r="CB467" i="26"/>
  <c r="AI191" i="27" s="1"/>
  <c r="BW425" i="26"/>
  <c r="AD149" i="27" s="1"/>
  <c r="BX425" i="26"/>
  <c r="AE149" i="27" s="1"/>
  <c r="CF413" i="26"/>
  <c r="CE413" i="26"/>
  <c r="BJ475" i="26"/>
  <c r="Q199" i="27" s="1"/>
  <c r="BI475" i="26"/>
  <c r="P199" i="27" s="1"/>
  <c r="BX380" i="26"/>
  <c r="AE104" i="27" s="1"/>
  <c r="BW380" i="26"/>
  <c r="AD104" i="27" s="1"/>
  <c r="BX392" i="26"/>
  <c r="AE116" i="27" s="1"/>
  <c r="BW392" i="26"/>
  <c r="AD116" i="27" s="1"/>
  <c r="CB405" i="26"/>
  <c r="AI129" i="27" s="1"/>
  <c r="CA405" i="26"/>
  <c r="AH129" i="27" s="1"/>
  <c r="BH413" i="26"/>
  <c r="O137" i="27" s="1"/>
  <c r="BG413" i="26"/>
  <c r="N137" i="27" s="1"/>
  <c r="BJ420" i="26"/>
  <c r="Q144" i="27" s="1"/>
  <c r="BI420" i="26"/>
  <c r="P144" i="27" s="1"/>
  <c r="BK440" i="26"/>
  <c r="R164" i="27" s="1"/>
  <c r="BL440" i="26"/>
  <c r="S164" i="27" s="1"/>
  <c r="BD460" i="26"/>
  <c r="K184" i="27" s="1"/>
  <c r="BC460" i="26"/>
  <c r="J184" i="27" s="1"/>
  <c r="BY431" i="26"/>
  <c r="AF155" i="27" s="1"/>
  <c r="BZ431" i="26"/>
  <c r="AG155" i="27" s="1"/>
  <c r="CB391" i="26"/>
  <c r="AI115" i="27" s="1"/>
  <c r="CA391" i="26"/>
  <c r="AH115" i="27" s="1"/>
  <c r="BT449" i="26"/>
  <c r="AA173" i="27" s="1"/>
  <c r="BS449" i="26"/>
  <c r="Z173" i="27" s="1"/>
  <c r="CB466" i="26"/>
  <c r="AI190" i="27" s="1"/>
  <c r="CA466" i="26"/>
  <c r="AH190" i="27" s="1"/>
  <c r="CF409" i="26"/>
  <c r="CE409" i="26"/>
  <c r="BA406" i="26"/>
  <c r="H130" i="27" s="1"/>
  <c r="BB406" i="26"/>
  <c r="I130" i="27" s="1"/>
  <c r="BW430" i="26"/>
  <c r="AD154" i="27" s="1"/>
  <c r="BX430" i="26"/>
  <c r="AE154" i="27" s="1"/>
  <c r="BY402" i="26"/>
  <c r="AF126" i="27" s="1"/>
  <c r="BZ402" i="26"/>
  <c r="AG126" i="27" s="1"/>
  <c r="BC451" i="26"/>
  <c r="J175" i="27" s="1"/>
  <c r="BD451" i="26"/>
  <c r="K175" i="27" s="1"/>
  <c r="BX409" i="26"/>
  <c r="AE133" i="27" s="1"/>
  <c r="BW409" i="26"/>
  <c r="AD133" i="27" s="1"/>
  <c r="BA460" i="26"/>
  <c r="H184" i="27" s="1"/>
  <c r="BB460" i="26"/>
  <c r="I184" i="27" s="1"/>
  <c r="BE453" i="26"/>
  <c r="L177" i="27" s="1"/>
  <c r="BF453" i="26"/>
  <c r="M177" i="27" s="1"/>
  <c r="CA419" i="26"/>
  <c r="AH143" i="27" s="1"/>
  <c r="CB419" i="26"/>
  <c r="AI143" i="27" s="1"/>
  <c r="CF466" i="26"/>
  <c r="CE466" i="26"/>
  <c r="CF456" i="26"/>
  <c r="CE456" i="26"/>
  <c r="CE425" i="26"/>
  <c r="CF425" i="26"/>
  <c r="BY407" i="26"/>
  <c r="AF131" i="27" s="1"/>
  <c r="BZ407" i="26"/>
  <c r="AG131" i="27" s="1"/>
  <c r="BV427" i="26"/>
  <c r="AC151" i="27" s="1"/>
  <c r="BU427" i="26"/>
  <c r="AB151" i="27" s="1"/>
  <c r="BI461" i="26"/>
  <c r="P185" i="27" s="1"/>
  <c r="BJ461" i="26"/>
  <c r="Q185" i="27" s="1"/>
  <c r="CB409" i="26"/>
  <c r="AI133" i="27" s="1"/>
  <c r="CA409" i="26"/>
  <c r="AH133" i="27" s="1"/>
  <c r="BB449" i="26"/>
  <c r="I173" i="27" s="1"/>
  <c r="BA449" i="26"/>
  <c r="H173" i="27" s="1"/>
  <c r="CE427" i="26"/>
  <c r="CF427" i="26"/>
  <c r="CD459" i="26"/>
  <c r="CC459" i="26"/>
  <c r="BR383" i="26"/>
  <c r="Y107" i="27" s="1"/>
  <c r="BQ383" i="26"/>
  <c r="X107" i="27" s="1"/>
  <c r="BO417" i="26"/>
  <c r="V141" i="27" s="1"/>
  <c r="BP417" i="26"/>
  <c r="W141" i="27" s="1"/>
  <c r="CB451" i="26"/>
  <c r="AI175" i="27" s="1"/>
  <c r="CA451" i="26"/>
  <c r="AH175" i="27" s="1"/>
  <c r="BQ434" i="26"/>
  <c r="X158" i="27" s="1"/>
  <c r="BR434" i="26"/>
  <c r="Y158" i="27" s="1"/>
  <c r="BQ387" i="26"/>
  <c r="X111" i="27" s="1"/>
  <c r="BR387" i="26"/>
  <c r="Y111" i="27" s="1"/>
  <c r="BG472" i="26"/>
  <c r="N196" i="27" s="1"/>
  <c r="BH472" i="26"/>
  <c r="O196" i="27" s="1"/>
  <c r="CA424" i="26"/>
  <c r="AH148" i="27" s="1"/>
  <c r="CB424" i="26"/>
  <c r="AI148" i="27" s="1"/>
  <c r="BK467" i="26"/>
  <c r="R191" i="27" s="1"/>
  <c r="BL467" i="26"/>
  <c r="S191" i="27" s="1"/>
  <c r="BX393" i="26"/>
  <c r="AE117" i="27" s="1"/>
  <c r="BW393" i="26"/>
  <c r="AD117" i="27" s="1"/>
  <c r="BW417" i="26"/>
  <c r="AD141" i="27" s="1"/>
  <c r="BX417" i="26"/>
  <c r="AE141" i="27" s="1"/>
  <c r="BX468" i="26"/>
  <c r="AE192" i="27" s="1"/>
  <c r="BJ395" i="26"/>
  <c r="Q119" i="27" s="1"/>
  <c r="BI395" i="26"/>
  <c r="P119" i="27" s="1"/>
  <c r="D144" i="27"/>
  <c r="C144" i="27"/>
  <c r="B144" i="27"/>
  <c r="A145" i="27"/>
  <c r="BZ387" i="26"/>
  <c r="AG111" i="27" s="1"/>
  <c r="BY387" i="26"/>
  <c r="AF111" i="27" s="1"/>
  <c r="BX438" i="26"/>
  <c r="AE162" i="27" s="1"/>
  <c r="BW438" i="26"/>
  <c r="AD162" i="27" s="1"/>
  <c r="BP434" i="26"/>
  <c r="W158" i="27" s="1"/>
  <c r="BO434" i="26"/>
  <c r="V158" i="27" s="1"/>
  <c r="C180" i="27"/>
  <c r="B180" i="27"/>
  <c r="A181" i="27"/>
  <c r="D180" i="27"/>
  <c r="BT393" i="26"/>
  <c r="AA117" i="27" s="1"/>
  <c r="BS393" i="26"/>
  <c r="Z117" i="27" s="1"/>
  <c r="CD404" i="26"/>
  <c r="CC404" i="26"/>
  <c r="BP438" i="26"/>
  <c r="W162" i="27" s="1"/>
  <c r="BO438" i="26"/>
  <c r="V162" i="27" s="1"/>
  <c r="BJ460" i="26"/>
  <c r="Q184" i="27" s="1"/>
  <c r="BI460" i="26"/>
  <c r="P184" i="27" s="1"/>
  <c r="BR447" i="26"/>
  <c r="Y171" i="27" s="1"/>
  <c r="BQ447" i="26"/>
  <c r="X171" i="27" s="1"/>
  <c r="BY462" i="26"/>
  <c r="AF186" i="27" s="1"/>
  <c r="BZ462" i="26"/>
  <c r="AG186" i="27" s="1"/>
  <c r="BZ439" i="26"/>
  <c r="AG163" i="27" s="1"/>
  <c r="BY439" i="26"/>
  <c r="AF163" i="27" s="1"/>
  <c r="BJ472" i="26"/>
  <c r="Q196" i="27" s="1"/>
  <c r="BI472" i="26"/>
  <c r="P196" i="27" s="1"/>
  <c r="BQ424" i="26"/>
  <c r="X148" i="27" s="1"/>
  <c r="BR424" i="26"/>
  <c r="Y148" i="27" s="1"/>
  <c r="CB430" i="26"/>
  <c r="AI154" i="27" s="1"/>
  <c r="CA430" i="26"/>
  <c r="AH154" i="27" s="1"/>
  <c r="BZ447" i="26"/>
  <c r="AG171" i="27" s="1"/>
  <c r="BY447" i="26"/>
  <c r="AF171" i="27" s="1"/>
  <c r="BH466" i="26"/>
  <c r="O190" i="27" s="1"/>
  <c r="BG466" i="26"/>
  <c r="N190" i="27" s="1"/>
  <c r="BA473" i="26"/>
  <c r="H197" i="27" s="1"/>
  <c r="BB473" i="26"/>
  <c r="I197" i="27" s="1"/>
  <c r="BB403" i="26"/>
  <c r="I127" i="27" s="1"/>
  <c r="BA403" i="26"/>
  <c r="H127" i="27" s="1"/>
  <c r="BC475" i="26"/>
  <c r="J199" i="27" s="1"/>
  <c r="BD475" i="26"/>
  <c r="K199" i="27" s="1"/>
  <c r="BH469" i="26"/>
  <c r="O193" i="27" s="1"/>
  <c r="BG469" i="26"/>
  <c r="N193" i="27" s="1"/>
  <c r="BT381" i="26"/>
  <c r="AA105" i="27" s="1"/>
  <c r="BS381" i="26"/>
  <c r="Z105" i="27" s="1"/>
  <c r="BN417" i="26"/>
  <c r="U141" i="27" s="1"/>
  <c r="BM417" i="26"/>
  <c r="T141" i="27" s="1"/>
  <c r="CB448" i="26"/>
  <c r="AI172" i="27" s="1"/>
  <c r="CA448" i="26"/>
  <c r="AH172" i="27" s="1"/>
  <c r="BI451" i="26"/>
  <c r="P175" i="27" s="1"/>
  <c r="BJ451" i="26"/>
  <c r="Q175" i="27" s="1"/>
  <c r="CA431" i="26"/>
  <c r="AH155" i="27" s="1"/>
  <c r="CB431" i="26"/>
  <c r="AI155" i="27" s="1"/>
  <c r="BJ415" i="26"/>
  <c r="Q139" i="27" s="1"/>
  <c r="BI415" i="26"/>
  <c r="P139" i="27" s="1"/>
  <c r="BF421" i="26"/>
  <c r="M145" i="27" s="1"/>
  <c r="BE421" i="26"/>
  <c r="L145" i="27" s="1"/>
  <c r="BV434" i="26"/>
  <c r="AC158" i="27" s="1"/>
  <c r="BU434" i="26"/>
  <c r="AB158" i="27" s="1"/>
  <c r="CF467" i="26"/>
  <c r="CE467" i="26"/>
  <c r="BD459" i="26"/>
  <c r="K183" i="27" s="1"/>
  <c r="BC459" i="26"/>
  <c r="J183" i="27" s="1"/>
  <c r="BL395" i="26"/>
  <c r="S119" i="27" s="1"/>
  <c r="BK395" i="26"/>
  <c r="R119" i="27" s="1"/>
  <c r="BR473" i="26"/>
  <c r="Y197" i="27" s="1"/>
  <c r="BQ473" i="26"/>
  <c r="X197" i="27" s="1"/>
  <c r="BF425" i="26"/>
  <c r="M149" i="27" s="1"/>
  <c r="BE425" i="26"/>
  <c r="L149" i="27" s="1"/>
  <c r="CE400" i="26"/>
  <c r="CF400" i="26"/>
  <c r="BX456" i="26"/>
  <c r="AE180" i="27" s="1"/>
  <c r="BW456" i="26"/>
  <c r="AD180" i="27" s="1"/>
  <c r="BC406" i="26"/>
  <c r="J130" i="27" s="1"/>
  <c r="BD406" i="26"/>
  <c r="K130" i="27" s="1"/>
  <c r="BX389" i="26"/>
  <c r="AE113" i="27" s="1"/>
  <c r="BW389" i="26"/>
  <c r="AD113" i="27" s="1"/>
  <c r="CE426" i="26"/>
  <c r="CF426" i="26"/>
  <c r="CD452" i="26"/>
  <c r="CC452" i="26"/>
  <c r="BZ430" i="26"/>
  <c r="AG154" i="27" s="1"/>
  <c r="BY430" i="26"/>
  <c r="AF154" i="27" s="1"/>
  <c r="BW432" i="26"/>
  <c r="AD156" i="27" s="1"/>
  <c r="BX432" i="26"/>
  <c r="AE156" i="27" s="1"/>
  <c r="CD424" i="26"/>
  <c r="CC424" i="26"/>
  <c r="BO407" i="26"/>
  <c r="V131" i="27" s="1"/>
  <c r="BP407" i="26"/>
  <c r="W131" i="27" s="1"/>
  <c r="BE440" i="26"/>
  <c r="L164" i="27" s="1"/>
  <c r="BF440" i="26"/>
  <c r="M164" i="27" s="1"/>
  <c r="CD420" i="26"/>
  <c r="CC420" i="26"/>
  <c r="B146" i="27"/>
  <c r="C146" i="27"/>
  <c r="A147" i="27"/>
  <c r="D146" i="27"/>
  <c r="CF478" i="26"/>
  <c r="CE478" i="26"/>
  <c r="BB384" i="26"/>
  <c r="I108" i="27" s="1"/>
  <c r="BA384" i="26"/>
  <c r="H108" i="27" s="1"/>
  <c r="BU472" i="26"/>
  <c r="AB196" i="27" s="1"/>
  <c r="BV472" i="26"/>
  <c r="AC196" i="27" s="1"/>
  <c r="CB457" i="26"/>
  <c r="AI181" i="27" s="1"/>
  <c r="CA457" i="26"/>
  <c r="AH181" i="27" s="1"/>
  <c r="BU469" i="26"/>
  <c r="AB193" i="27" s="1"/>
  <c r="BV469" i="26"/>
  <c r="AC193" i="27" s="1"/>
  <c r="BH426" i="26"/>
  <c r="O150" i="27" s="1"/>
  <c r="BG426" i="26"/>
  <c r="N150" i="27" s="1"/>
  <c r="CC436" i="26"/>
  <c r="CD436" i="26"/>
  <c r="BA382" i="26"/>
  <c r="H106" i="27" s="1"/>
  <c r="BB382" i="26"/>
  <c r="I106" i="27" s="1"/>
  <c r="BN401" i="26"/>
  <c r="U125" i="27" s="1"/>
  <c r="BM401" i="26"/>
  <c r="T125" i="27" s="1"/>
  <c r="CD392" i="26"/>
  <c r="CC392" i="26"/>
  <c r="BC428" i="26"/>
  <c r="J152" i="27" s="1"/>
  <c r="BD428" i="26"/>
  <c r="K152" i="27" s="1"/>
  <c r="BN397" i="26"/>
  <c r="U121" i="27" s="1"/>
  <c r="BM397" i="26"/>
  <c r="T121" i="27" s="1"/>
  <c r="BX412" i="26"/>
  <c r="AE136" i="27" s="1"/>
  <c r="BW412" i="26"/>
  <c r="AD136" i="27" s="1"/>
  <c r="BN422" i="26"/>
  <c r="U146" i="27" s="1"/>
  <c r="BM422" i="26"/>
  <c r="T146" i="27" s="1"/>
  <c r="C196" i="27"/>
  <c r="B196" i="27"/>
  <c r="D196" i="27"/>
  <c r="A197" i="27"/>
  <c r="BG383" i="26"/>
  <c r="N107" i="27" s="1"/>
  <c r="BH383" i="26"/>
  <c r="O107" i="27" s="1"/>
  <c r="BL422" i="26"/>
  <c r="S146" i="27" s="1"/>
  <c r="BK422" i="26"/>
  <c r="R146" i="27" s="1"/>
  <c r="BB425" i="26"/>
  <c r="I149" i="27" s="1"/>
  <c r="BA425" i="26"/>
  <c r="H149" i="27" s="1"/>
  <c r="BB380" i="26"/>
  <c r="I104" i="27" s="1"/>
  <c r="BA380" i="26"/>
  <c r="H104" i="27" s="1"/>
  <c r="BD442" i="26"/>
  <c r="K166" i="27" s="1"/>
  <c r="BC442" i="26"/>
  <c r="J166" i="27" s="1"/>
  <c r="BW394" i="26"/>
  <c r="AD118" i="27" s="1"/>
  <c r="BX394" i="26"/>
  <c r="AE118" i="27" s="1"/>
  <c r="CA463" i="26"/>
  <c r="AH187" i="27" s="1"/>
  <c r="CB463" i="26"/>
  <c r="AI187" i="27" s="1"/>
  <c r="BR398" i="26"/>
  <c r="Y122" i="27" s="1"/>
  <c r="BQ398" i="26"/>
  <c r="X122" i="27" s="1"/>
  <c r="BG392" i="26"/>
  <c r="N116" i="27" s="1"/>
  <c r="BH392" i="26"/>
  <c r="O116" i="27" s="1"/>
  <c r="BK416" i="26"/>
  <c r="R140" i="27" s="1"/>
  <c r="BL416" i="26"/>
  <c r="S140" i="27" s="1"/>
  <c r="BJ476" i="26"/>
  <c r="Q200" i="27" s="1"/>
  <c r="BI476" i="26"/>
  <c r="P200" i="27" s="1"/>
  <c r="BD427" i="26"/>
  <c r="K151" i="27" s="1"/>
  <c r="BC427" i="26"/>
  <c r="J151" i="27" s="1"/>
  <c r="BW472" i="26"/>
  <c r="AD196" i="27" s="1"/>
  <c r="BX472" i="26"/>
  <c r="AE196" i="27" s="1"/>
  <c r="BO468" i="26"/>
  <c r="V192" i="27" s="1"/>
  <c r="BP468" i="26"/>
  <c r="W192" i="27" s="1"/>
  <c r="BC408" i="26"/>
  <c r="J132" i="27" s="1"/>
  <c r="BD408" i="26"/>
  <c r="K132" i="27" s="1"/>
  <c r="CB385" i="26"/>
  <c r="AI109" i="27" s="1"/>
  <c r="CA385" i="26"/>
  <c r="AH109" i="27" s="1"/>
  <c r="BZ398" i="26"/>
  <c r="AG122" i="27" s="1"/>
  <c r="BY398" i="26"/>
  <c r="AF122" i="27" s="1"/>
  <c r="BP382" i="26"/>
  <c r="W106" i="27" s="1"/>
  <c r="BO382" i="26"/>
  <c r="V106" i="27" s="1"/>
  <c r="B143" i="27"/>
  <c r="D143" i="27"/>
  <c r="C143" i="27"/>
  <c r="A144" i="27"/>
  <c r="BW469" i="26"/>
  <c r="AD193" i="27" s="1"/>
  <c r="BX469" i="26"/>
  <c r="AE193" i="27" s="1"/>
  <c r="BY393" i="26"/>
  <c r="AF117" i="27" s="1"/>
  <c r="BZ393" i="26"/>
  <c r="AG117" i="27" s="1"/>
  <c r="CF406" i="26"/>
  <c r="CE406" i="26"/>
  <c r="CA447" i="26"/>
  <c r="AH171" i="27" s="1"/>
  <c r="CB447" i="26"/>
  <c r="AI171" i="27" s="1"/>
  <c r="BG437" i="26"/>
  <c r="N161" i="27" s="1"/>
  <c r="BH437" i="26"/>
  <c r="O161" i="27" s="1"/>
  <c r="BP423" i="26"/>
  <c r="W147" i="27" s="1"/>
  <c r="BO423" i="26"/>
  <c r="V147" i="27" s="1"/>
  <c r="BI462" i="26"/>
  <c r="P186" i="27" s="1"/>
  <c r="BJ462" i="26"/>
  <c r="Q186" i="27" s="1"/>
  <c r="BW381" i="26"/>
  <c r="AD105" i="27" s="1"/>
  <c r="BX381" i="26"/>
  <c r="AE105" i="27" s="1"/>
  <c r="C170" i="27"/>
  <c r="A171" i="27"/>
  <c r="B170" i="27"/>
  <c r="D170" i="27"/>
  <c r="BC466" i="26"/>
  <c r="J190" i="27" s="1"/>
  <c r="BD466" i="26"/>
  <c r="K190" i="27" s="1"/>
  <c r="BH401" i="26"/>
  <c r="O125" i="27" s="1"/>
  <c r="BH428" i="26"/>
  <c r="O152" i="27" s="1"/>
  <c r="BG428" i="26"/>
  <c r="N152" i="27" s="1"/>
  <c r="CD384" i="26"/>
  <c r="CC384" i="26"/>
  <c r="BR410" i="26"/>
  <c r="Y134" i="27" s="1"/>
  <c r="BQ410" i="26"/>
  <c r="X134" i="27" s="1"/>
  <c r="BL399" i="26"/>
  <c r="S123" i="27" s="1"/>
  <c r="BK399" i="26"/>
  <c r="R123" i="27" s="1"/>
  <c r="CE408" i="26"/>
  <c r="CF408" i="26"/>
  <c r="BN444" i="26"/>
  <c r="U168" i="27" s="1"/>
  <c r="BM444" i="26"/>
  <c r="T168" i="27" s="1"/>
  <c r="CB381" i="26"/>
  <c r="AI105" i="27" s="1"/>
  <c r="CA381" i="26"/>
  <c r="AH105" i="27" s="1"/>
  <c r="BD476" i="26"/>
  <c r="K200" i="27" s="1"/>
  <c r="BC476" i="26"/>
  <c r="J200" i="27" s="1"/>
  <c r="BH398" i="26"/>
  <c r="O122" i="27" s="1"/>
  <c r="BG398" i="26"/>
  <c r="N122" i="27" s="1"/>
  <c r="BN477" i="26"/>
  <c r="U201" i="27" s="1"/>
  <c r="BM477" i="26"/>
  <c r="T201" i="27" s="1"/>
  <c r="CF397" i="26"/>
  <c r="CE397" i="26"/>
  <c r="CC472" i="26"/>
  <c r="CD472" i="26"/>
  <c r="BH439" i="26"/>
  <c r="O163" i="27" s="1"/>
  <c r="BG439" i="26"/>
  <c r="N163" i="27" s="1"/>
  <c r="BV478" i="26"/>
  <c r="AC202" i="27" s="1"/>
  <c r="BU478" i="26"/>
  <c r="AB202" i="27" s="1"/>
  <c r="BW443" i="26"/>
  <c r="AD167" i="27" s="1"/>
  <c r="BX443" i="26"/>
  <c r="AE167" i="27" s="1"/>
  <c r="BX455" i="26"/>
  <c r="AE179" i="27" s="1"/>
  <c r="BW455" i="26"/>
  <c r="AD179" i="27" s="1"/>
  <c r="BL461" i="26"/>
  <c r="S185" i="27" s="1"/>
  <c r="BK461" i="26"/>
  <c r="R185" i="27" s="1"/>
  <c r="BP387" i="26"/>
  <c r="W111" i="27" s="1"/>
  <c r="BO387" i="26"/>
  <c r="V111" i="27" s="1"/>
  <c r="BS422" i="26"/>
  <c r="Z146" i="27" s="1"/>
  <c r="BT422" i="26"/>
  <c r="AA146" i="27" s="1"/>
  <c r="BN423" i="26"/>
  <c r="U147" i="27" s="1"/>
  <c r="BM423" i="26"/>
  <c r="T147" i="27" s="1"/>
  <c r="CC395" i="26"/>
  <c r="CD395" i="26"/>
  <c r="C113" i="27"/>
  <c r="A114" i="27"/>
  <c r="B113" i="27"/>
  <c r="D113" i="27"/>
  <c r="CD405" i="26"/>
  <c r="CC405" i="26"/>
  <c r="BZ464" i="26"/>
  <c r="AG188" i="27" s="1"/>
  <c r="BY464" i="26"/>
  <c r="AF188" i="27" s="1"/>
  <c r="BK466" i="26"/>
  <c r="R190" i="27" s="1"/>
  <c r="BL466" i="26"/>
  <c r="S190" i="27" s="1"/>
  <c r="CC451" i="26"/>
  <c r="CD451" i="26"/>
  <c r="BZ433" i="26"/>
  <c r="AG157" i="27" s="1"/>
  <c r="BY433" i="26"/>
  <c r="AF157" i="27" s="1"/>
  <c r="CE463" i="26"/>
  <c r="CF463" i="26"/>
  <c r="BP440" i="26"/>
  <c r="W164" i="27" s="1"/>
  <c r="BO440" i="26"/>
  <c r="V164" i="27" s="1"/>
  <c r="BF430" i="26"/>
  <c r="M154" i="27" s="1"/>
  <c r="BE430" i="26"/>
  <c r="L154" i="27" s="1"/>
  <c r="BN456" i="26"/>
  <c r="U180" i="27" s="1"/>
  <c r="BM456" i="26"/>
  <c r="T180" i="27" s="1"/>
  <c r="BZ435" i="26"/>
  <c r="AG159" i="27" s="1"/>
  <c r="BY435" i="26"/>
  <c r="AF159" i="27" s="1"/>
  <c r="CB458" i="26"/>
  <c r="AI182" i="27" s="1"/>
  <c r="CA458" i="26"/>
  <c r="AH182" i="27" s="1"/>
  <c r="B153" i="27"/>
  <c r="C153" i="27"/>
  <c r="A154" i="27"/>
  <c r="D153" i="27"/>
  <c r="BB383" i="26"/>
  <c r="I107" i="27" s="1"/>
  <c r="BA383" i="26"/>
  <c r="H107" i="27" s="1"/>
  <c r="BH449" i="26"/>
  <c r="O173" i="27" s="1"/>
  <c r="BG449" i="26"/>
  <c r="N173" i="27" s="1"/>
  <c r="BD461" i="26"/>
  <c r="K185" i="27" s="1"/>
  <c r="BC461" i="26"/>
  <c r="J185" i="27" s="1"/>
  <c r="BP402" i="26"/>
  <c r="W126" i="27" s="1"/>
  <c r="BO402" i="26"/>
  <c r="V126" i="27" s="1"/>
  <c r="CC475" i="26"/>
  <c r="CD475" i="26"/>
  <c r="BT472" i="26"/>
  <c r="AA196" i="27" s="1"/>
  <c r="BS472" i="26"/>
  <c r="Z196" i="27" s="1"/>
  <c r="CA462" i="26"/>
  <c r="AH186" i="27" s="1"/>
  <c r="CB462" i="26"/>
  <c r="AI186" i="27" s="1"/>
  <c r="BJ426" i="26"/>
  <c r="Q150" i="27" s="1"/>
  <c r="BI426" i="26"/>
  <c r="P150" i="27" s="1"/>
  <c r="BR416" i="26"/>
  <c r="Y140" i="27" s="1"/>
  <c r="BQ416" i="26"/>
  <c r="X140" i="27" s="1"/>
  <c r="BE391" i="26"/>
  <c r="L115" i="27" s="1"/>
  <c r="BF391" i="26"/>
  <c r="M115" i="27" s="1"/>
  <c r="BU439" i="26"/>
  <c r="AB163" i="27" s="1"/>
  <c r="BV439" i="26"/>
  <c r="AC163" i="27" s="1"/>
  <c r="BJ459" i="26"/>
  <c r="Q183" i="27" s="1"/>
  <c r="BI459" i="26"/>
  <c r="P183" i="27" s="1"/>
  <c r="BF477" i="26"/>
  <c r="M201" i="27" s="1"/>
  <c r="BE477" i="26"/>
  <c r="L201" i="27" s="1"/>
  <c r="BX418" i="26"/>
  <c r="AE142" i="27" s="1"/>
  <c r="BW418" i="26"/>
  <c r="AD142" i="27" s="1"/>
  <c r="BK394" i="26"/>
  <c r="R118" i="27" s="1"/>
  <c r="BL394" i="26"/>
  <c r="S118" i="27" s="1"/>
  <c r="BL397" i="26"/>
  <c r="S121" i="27" s="1"/>
  <c r="BK397" i="26"/>
  <c r="R121" i="27" s="1"/>
  <c r="BS402" i="26"/>
  <c r="Z126" i="27" s="1"/>
  <c r="BT402" i="26"/>
  <c r="AA126" i="27" s="1"/>
  <c r="A152" i="27"/>
  <c r="B151" i="27"/>
  <c r="C151" i="27"/>
  <c r="D151" i="27"/>
  <c r="CB401" i="26"/>
  <c r="AI125" i="27" s="1"/>
  <c r="CA401" i="26"/>
  <c r="AH125" i="27" s="1"/>
  <c r="BF428" i="26"/>
  <c r="M152" i="27" s="1"/>
  <c r="BE428" i="26"/>
  <c r="L152" i="27" s="1"/>
  <c r="BU475" i="26"/>
  <c r="AB199" i="27" s="1"/>
  <c r="BV475" i="26"/>
  <c r="AC199" i="27" s="1"/>
  <c r="CF421" i="26"/>
  <c r="CE421" i="26"/>
  <c r="CD393" i="26"/>
  <c r="CC393" i="26"/>
  <c r="CA452" i="26"/>
  <c r="AH176" i="27" s="1"/>
  <c r="CB452" i="26"/>
  <c r="AI176" i="27" s="1"/>
  <c r="BR458" i="26"/>
  <c r="Y182" i="27" s="1"/>
  <c r="BQ458" i="26"/>
  <c r="X182" i="27" s="1"/>
  <c r="BV386" i="26"/>
  <c r="AC110" i="27" s="1"/>
  <c r="BU386" i="26"/>
  <c r="AB110" i="27" s="1"/>
  <c r="BF390" i="26"/>
  <c r="M114" i="27" s="1"/>
  <c r="BE390" i="26"/>
  <c r="L114" i="27" s="1"/>
  <c r="CD458" i="26"/>
  <c r="CC458" i="26"/>
  <c r="BF388" i="26"/>
  <c r="M112" i="27" s="1"/>
  <c r="BE388" i="26"/>
  <c r="L112" i="27" s="1"/>
  <c r="BZ440" i="26"/>
  <c r="AG164" i="27" s="1"/>
  <c r="BY440" i="26"/>
  <c r="AF164" i="27" s="1"/>
  <c r="CE388" i="26"/>
  <c r="CF388" i="26"/>
  <c r="CB428" i="26"/>
  <c r="AI152" i="27" s="1"/>
  <c r="CA428" i="26"/>
  <c r="AH152" i="27" s="1"/>
  <c r="BC440" i="26"/>
  <c r="J164" i="27" s="1"/>
  <c r="BD440" i="26"/>
  <c r="K164" i="27" s="1"/>
  <c r="C118" i="27"/>
  <c r="A119" i="27"/>
  <c r="D118" i="27"/>
  <c r="B118" i="27"/>
  <c r="BE468" i="26"/>
  <c r="L192" i="27" s="1"/>
  <c r="BF468" i="26"/>
  <c r="M192" i="27" s="1"/>
  <c r="BD472" i="26"/>
  <c r="K196" i="27" s="1"/>
  <c r="BC472" i="26"/>
  <c r="J196" i="27" s="1"/>
  <c r="BX450" i="26"/>
  <c r="AE174" i="27" s="1"/>
  <c r="BW450" i="26"/>
  <c r="AD174" i="27" s="1"/>
  <c r="BI418" i="26"/>
  <c r="P142" i="27" s="1"/>
  <c r="BJ418" i="26"/>
  <c r="Q142" i="27" s="1"/>
  <c r="D198" i="27"/>
  <c r="C198" i="27"/>
  <c r="B198" i="27"/>
  <c r="A199" i="27"/>
  <c r="BD415" i="26"/>
  <c r="K139" i="27" s="1"/>
  <c r="BC415" i="26"/>
  <c r="J139" i="27" s="1"/>
  <c r="BY442" i="26"/>
  <c r="AF166" i="27" s="1"/>
  <c r="BZ442" i="26"/>
  <c r="AG166" i="27" s="1"/>
  <c r="BQ412" i="26"/>
  <c r="X136" i="27" s="1"/>
  <c r="BR412" i="26"/>
  <c r="Y136" i="27" s="1"/>
  <c r="BF459" i="26"/>
  <c r="M183" i="27" s="1"/>
  <c r="BE459" i="26"/>
  <c r="L183" i="27" s="1"/>
  <c r="BL413" i="26"/>
  <c r="S137" i="27" s="1"/>
  <c r="BK413" i="26"/>
  <c r="R137" i="27" s="1"/>
  <c r="BY448" i="26"/>
  <c r="AF172" i="27" s="1"/>
  <c r="BZ448" i="26"/>
  <c r="AG172" i="27" s="1"/>
  <c r="BK415" i="26"/>
  <c r="R139" i="27" s="1"/>
  <c r="BL415" i="26"/>
  <c r="S139" i="27" s="1"/>
  <c r="D145" i="27"/>
  <c r="C145" i="27"/>
  <c r="A146" i="27"/>
  <c r="B145" i="27"/>
  <c r="CB421" i="26"/>
  <c r="AI145" i="27" s="1"/>
  <c r="CA421" i="26"/>
  <c r="AH145" i="27" s="1"/>
  <c r="CD435" i="26"/>
  <c r="CC435" i="26"/>
  <c r="BD450" i="26"/>
  <c r="K174" i="27" s="1"/>
  <c r="BC450" i="26"/>
  <c r="J174" i="27" s="1"/>
  <c r="BQ401" i="26"/>
  <c r="X125" i="27" s="1"/>
  <c r="BR401" i="26"/>
  <c r="Y125" i="27" s="1"/>
  <c r="BX427" i="26"/>
  <c r="AE151" i="27" s="1"/>
  <c r="BW427" i="26"/>
  <c r="AD151" i="27" s="1"/>
  <c r="BO476" i="26"/>
  <c r="V200" i="27" s="1"/>
  <c r="BP476" i="26"/>
  <c r="W200" i="27" s="1"/>
  <c r="CA445" i="26"/>
  <c r="AH169" i="27" s="1"/>
  <c r="CB445" i="26"/>
  <c r="AI169" i="27" s="1"/>
  <c r="BR476" i="26"/>
  <c r="Y200" i="27" s="1"/>
  <c r="BQ476" i="26"/>
  <c r="X200" i="27" s="1"/>
  <c r="CB411" i="26"/>
  <c r="AI135" i="27" s="1"/>
  <c r="CA411" i="26"/>
  <c r="AH135" i="27" s="1"/>
  <c r="BS455" i="26"/>
  <c r="Z179" i="27" s="1"/>
  <c r="BT455" i="26"/>
  <c r="AA179" i="27" s="1"/>
  <c r="CD422" i="26"/>
  <c r="CC422" i="26"/>
  <c r="BJ424" i="26"/>
  <c r="Q148" i="27" s="1"/>
  <c r="BI424" i="26"/>
  <c r="P148" i="27" s="1"/>
  <c r="CF436" i="26"/>
  <c r="CE436" i="26"/>
  <c r="CB455" i="26"/>
  <c r="AI179" i="27" s="1"/>
  <c r="CA455" i="26"/>
  <c r="AH179" i="27" s="1"/>
  <c r="BJ406" i="26"/>
  <c r="Q130" i="27" s="1"/>
  <c r="BI406" i="26"/>
  <c r="P130" i="27" s="1"/>
  <c r="BT441" i="26"/>
  <c r="AA165" i="27" s="1"/>
  <c r="BS441" i="26"/>
  <c r="Z165" i="27" s="1"/>
  <c r="BO464" i="26"/>
  <c r="V188" i="27" s="1"/>
  <c r="BP464" i="26"/>
  <c r="W188" i="27" s="1"/>
  <c r="BM430" i="26"/>
  <c r="T154" i="27" s="1"/>
  <c r="BN430" i="26"/>
  <c r="U154" i="27" s="1"/>
  <c r="BS451" i="26"/>
  <c r="Z175" i="27" s="1"/>
  <c r="BT451" i="26"/>
  <c r="AA175" i="27" s="1"/>
  <c r="CE381" i="26"/>
  <c r="CF381" i="26"/>
  <c r="BC462" i="26"/>
  <c r="J186" i="27" s="1"/>
  <c r="BD462" i="26"/>
  <c r="K186" i="27" s="1"/>
  <c r="BJ444" i="26"/>
  <c r="Q168" i="27" s="1"/>
  <c r="BI444" i="26"/>
  <c r="P168" i="27" s="1"/>
  <c r="BD399" i="26"/>
  <c r="K123" i="27" s="1"/>
  <c r="BC399" i="26"/>
  <c r="J123" i="27" s="1"/>
  <c r="BZ450" i="26"/>
  <c r="AG174" i="27" s="1"/>
  <c r="BY450" i="26"/>
  <c r="AF174" i="27" s="1"/>
  <c r="BT388" i="26"/>
  <c r="AA112" i="27" s="1"/>
  <c r="BS388" i="26"/>
  <c r="Z112" i="27" s="1"/>
  <c r="BO437" i="26"/>
  <c r="V161" i="27" s="1"/>
  <c r="BP437" i="26"/>
  <c r="W161" i="27" s="1"/>
  <c r="BR403" i="26"/>
  <c r="Y127" i="27" s="1"/>
  <c r="BQ403" i="26"/>
  <c r="X127" i="27" s="1"/>
  <c r="BQ397" i="26"/>
  <c r="X121" i="27" s="1"/>
  <c r="BR397" i="26"/>
  <c r="Y121" i="27" s="1"/>
  <c r="BV442" i="26"/>
  <c r="AC166" i="27" s="1"/>
  <c r="BU442" i="26"/>
  <c r="AB166" i="27" s="1"/>
  <c r="BN460" i="26"/>
  <c r="U184" i="27" s="1"/>
  <c r="BM460" i="26"/>
  <c r="T184" i="27" s="1"/>
  <c r="CE468" i="26"/>
  <c r="CF468" i="26"/>
  <c r="BE461" i="26"/>
  <c r="L185" i="27" s="1"/>
  <c r="BF461" i="26"/>
  <c r="M185" i="27" s="1"/>
  <c r="BJ412" i="26"/>
  <c r="Q136" i="27" s="1"/>
  <c r="BI412" i="26"/>
  <c r="P136" i="27" s="1"/>
  <c r="BF401" i="26"/>
  <c r="M125" i="27" s="1"/>
  <c r="BE401" i="26"/>
  <c r="L125" i="27" s="1"/>
  <c r="BW413" i="26"/>
  <c r="AD137" i="27" s="1"/>
  <c r="BX413" i="26"/>
  <c r="AE137" i="27" s="1"/>
  <c r="CE431" i="26"/>
  <c r="CF431" i="26"/>
  <c r="BB441" i="26"/>
  <c r="I165" i="27" s="1"/>
  <c r="BA441" i="26"/>
  <c r="H165" i="27" s="1"/>
  <c r="CD456" i="26"/>
  <c r="CC456" i="26"/>
  <c r="BH462" i="26"/>
  <c r="O186" i="27" s="1"/>
  <c r="BG462" i="26"/>
  <c r="N186" i="27" s="1"/>
  <c r="B126" i="27"/>
  <c r="A127" i="27"/>
  <c r="C126" i="27"/>
  <c r="D126" i="27"/>
  <c r="BF427" i="26"/>
  <c r="M151" i="27" s="1"/>
  <c r="BE427" i="26"/>
  <c r="L151" i="27" s="1"/>
  <c r="BM462" i="26"/>
  <c r="T186" i="27" s="1"/>
  <c r="BN462" i="26"/>
  <c r="U186" i="27" s="1"/>
  <c r="BR408" i="26"/>
  <c r="Y132" i="27" s="1"/>
  <c r="BQ408" i="26"/>
  <c r="X132" i="27" s="1"/>
  <c r="BY459" i="26"/>
  <c r="AF183" i="27" s="1"/>
  <c r="BZ459" i="26"/>
  <c r="AG183" i="27" s="1"/>
  <c r="CB392" i="26"/>
  <c r="AI116" i="27" s="1"/>
  <c r="CA392" i="26"/>
  <c r="AH116" i="27" s="1"/>
  <c r="CD421" i="26"/>
  <c r="CC421" i="26"/>
  <c r="D179" i="27"/>
  <c r="B179" i="27"/>
  <c r="C179" i="27"/>
  <c r="A180" i="27"/>
  <c r="CB388" i="26"/>
  <c r="AI112" i="27" s="1"/>
  <c r="CA388" i="26"/>
  <c r="AH112" i="27" s="1"/>
  <c r="CE457" i="26"/>
  <c r="CF457" i="26"/>
  <c r="BN463" i="26"/>
  <c r="U187" i="27" s="1"/>
  <c r="BM463" i="26"/>
  <c r="T187" i="27" s="1"/>
  <c r="BC477" i="26"/>
  <c r="J201" i="27" s="1"/>
  <c r="BD477" i="26"/>
  <c r="K201" i="27" s="1"/>
  <c r="CF424" i="26"/>
  <c r="CE424" i="26"/>
  <c r="BZ409" i="26"/>
  <c r="AG133" i="27" s="1"/>
  <c r="BY409" i="26"/>
  <c r="AF133" i="27" s="1"/>
  <c r="CF449" i="26"/>
  <c r="CE449" i="26"/>
  <c r="BY472" i="26"/>
  <c r="AF196" i="27" s="1"/>
  <c r="BZ472" i="26"/>
  <c r="AG196" i="27" s="1"/>
  <c r="BS474" i="26"/>
  <c r="Z198" i="27" s="1"/>
  <c r="BT474" i="26"/>
  <c r="AA198" i="27" s="1"/>
  <c r="CF405" i="26"/>
  <c r="CE405" i="26"/>
  <c r="A125" i="27"/>
  <c r="D124" i="27"/>
  <c r="C124" i="27"/>
  <c r="B124" i="27"/>
  <c r="BQ459" i="26"/>
  <c r="X183" i="27" s="1"/>
  <c r="BR459" i="26"/>
  <c r="Y183" i="27" s="1"/>
  <c r="BT450" i="26"/>
  <c r="AA174" i="27" s="1"/>
  <c r="BS450" i="26"/>
  <c r="Z174" i="27" s="1"/>
  <c r="BV465" i="26"/>
  <c r="AC189" i="27" s="1"/>
  <c r="BU465" i="26"/>
  <c r="AB189" i="27" s="1"/>
  <c r="BT412" i="26"/>
  <c r="AA136" i="27" s="1"/>
  <c r="BS412" i="26"/>
  <c r="Z136" i="27" s="1"/>
  <c r="BC452" i="26"/>
  <c r="J176" i="27" s="1"/>
  <c r="BD452" i="26"/>
  <c r="K176" i="27" s="1"/>
  <c r="BM468" i="26"/>
  <c r="T192" i="27" s="1"/>
  <c r="BN468" i="26"/>
  <c r="U192" i="27" s="1"/>
  <c r="BP428" i="26"/>
  <c r="W152" i="27" s="1"/>
  <c r="BO428" i="26"/>
  <c r="V152" i="27" s="1"/>
  <c r="BW428" i="26"/>
  <c r="AD152" i="27" s="1"/>
  <c r="BX428" i="26"/>
  <c r="AE152" i="27" s="1"/>
  <c r="CA464" i="26"/>
  <c r="AH188" i="27" s="1"/>
  <c r="CB464" i="26"/>
  <c r="AI188" i="27" s="1"/>
  <c r="BZ380" i="26"/>
  <c r="AG104" i="27" s="1"/>
  <c r="BY380" i="26"/>
  <c r="AF104" i="27" s="1"/>
  <c r="CF438" i="26"/>
  <c r="CE438" i="26"/>
  <c r="BY451" i="26"/>
  <c r="AF175" i="27" s="1"/>
  <c r="BZ451" i="26"/>
  <c r="AG175" i="27" s="1"/>
  <c r="BR399" i="26"/>
  <c r="Y123" i="27" s="1"/>
  <c r="BQ399" i="26"/>
  <c r="X123" i="27" s="1"/>
  <c r="CB380" i="26"/>
  <c r="AI104" i="27" s="1"/>
  <c r="CA380" i="26"/>
  <c r="AH104" i="27" s="1"/>
  <c r="BP466" i="26"/>
  <c r="W190" i="27" s="1"/>
  <c r="BO466" i="26"/>
  <c r="V190" i="27" s="1"/>
  <c r="BF431" i="26"/>
  <c r="M155" i="27" s="1"/>
  <c r="BE431" i="26"/>
  <c r="L155" i="27" s="1"/>
  <c r="BT448" i="26"/>
  <c r="AA172" i="27" s="1"/>
  <c r="BS448" i="26"/>
  <c r="Z172" i="27" s="1"/>
  <c r="BF396" i="26"/>
  <c r="M120" i="27" s="1"/>
  <c r="BE396" i="26"/>
  <c r="L120" i="27" s="1"/>
  <c r="BC395" i="26"/>
  <c r="J119" i="27" s="1"/>
  <c r="BD395" i="26"/>
  <c r="K119" i="27" s="1"/>
  <c r="BI428" i="26"/>
  <c r="P152" i="27" s="1"/>
  <c r="BJ428" i="26"/>
  <c r="Q152" i="27" s="1"/>
  <c r="BR381" i="26"/>
  <c r="Y105" i="27" s="1"/>
  <c r="BQ381" i="26"/>
  <c r="X105" i="27" s="1"/>
  <c r="BF382" i="26"/>
  <c r="M106" i="27" s="1"/>
  <c r="BE382" i="26"/>
  <c r="L106" i="27" s="1"/>
  <c r="BH418" i="26"/>
  <c r="O142" i="27" s="1"/>
  <c r="BG418" i="26"/>
  <c r="N142" i="27" s="1"/>
  <c r="BC438" i="26"/>
  <c r="J162" i="27" s="1"/>
  <c r="BD438" i="26"/>
  <c r="K162" i="27" s="1"/>
  <c r="BJ394" i="26"/>
  <c r="Q118" i="27" s="1"/>
  <c r="BI394" i="26"/>
  <c r="P118" i="27" s="1"/>
  <c r="BF423" i="26"/>
  <c r="M147" i="27" s="1"/>
  <c r="BE423" i="26"/>
  <c r="L147" i="27" s="1"/>
  <c r="BP446" i="26"/>
  <c r="W170" i="27" s="1"/>
  <c r="BO446" i="26"/>
  <c r="V170" i="27" s="1"/>
  <c r="BN442" i="26"/>
  <c r="U166" i="27" s="1"/>
  <c r="BM442" i="26"/>
  <c r="T166" i="27" s="1"/>
  <c r="BR400" i="26"/>
  <c r="Y124" i="27" s="1"/>
  <c r="BQ400" i="26"/>
  <c r="X124" i="27" s="1"/>
  <c r="BP453" i="26"/>
  <c r="W177" i="27" s="1"/>
  <c r="BO453" i="26"/>
  <c r="V177" i="27" s="1"/>
  <c r="BJ402" i="26"/>
  <c r="Q126" i="27" s="1"/>
  <c r="BI402" i="26"/>
  <c r="P126" i="27" s="1"/>
  <c r="A200" i="27"/>
  <c r="B199" i="27"/>
  <c r="C199" i="27"/>
  <c r="D199" i="27"/>
  <c r="BG403" i="26"/>
  <c r="N127" i="27" s="1"/>
  <c r="BH403" i="26"/>
  <c r="O127" i="27" s="1"/>
  <c r="CD429" i="26"/>
  <c r="CC429" i="26"/>
  <c r="CF384" i="26"/>
  <c r="CE384" i="26"/>
  <c r="BE395" i="26"/>
  <c r="L119" i="27" s="1"/>
  <c r="BF395" i="26"/>
  <c r="M119" i="27" s="1"/>
  <c r="BL476" i="26"/>
  <c r="S200" i="27" s="1"/>
  <c r="BK476" i="26"/>
  <c r="R200" i="27" s="1"/>
  <c r="BN381" i="26"/>
  <c r="U105" i="27" s="1"/>
  <c r="BM381" i="26"/>
  <c r="T105" i="27" s="1"/>
  <c r="CE380" i="26"/>
  <c r="CF380" i="26"/>
  <c r="BD425" i="26"/>
  <c r="K149" i="27" s="1"/>
  <c r="BC425" i="26"/>
  <c r="J149" i="27" s="1"/>
  <c r="BP386" i="26"/>
  <c r="W110" i="27" s="1"/>
  <c r="BO386" i="26"/>
  <c r="V110" i="27" s="1"/>
  <c r="BS447" i="26"/>
  <c r="Z171" i="27" s="1"/>
  <c r="BT447" i="26"/>
  <c r="AA171" i="27" s="1"/>
  <c r="B121" i="27"/>
  <c r="C121" i="27"/>
  <c r="A122" i="27"/>
  <c r="D121" i="27"/>
  <c r="BX448" i="26"/>
  <c r="AE172" i="27" s="1"/>
  <c r="BW448" i="26"/>
  <c r="AD172" i="27" s="1"/>
  <c r="BF414" i="26"/>
  <c r="M138" i="27" s="1"/>
  <c r="BE414" i="26"/>
  <c r="L138" i="27" s="1"/>
  <c r="BN392" i="26"/>
  <c r="U116" i="27" s="1"/>
  <c r="BN446" i="26"/>
  <c r="U170" i="27" s="1"/>
  <c r="BM446" i="26"/>
  <c r="T170" i="27" s="1"/>
  <c r="BV401" i="26"/>
  <c r="AC125" i="27" s="1"/>
  <c r="BU401" i="26"/>
  <c r="AB125" i="27" s="1"/>
  <c r="BA428" i="26"/>
  <c r="H152" i="27" s="1"/>
  <c r="BB428" i="26"/>
  <c r="I152" i="27" s="1"/>
  <c r="BB445" i="26"/>
  <c r="I169" i="27" s="1"/>
  <c r="BA445" i="26"/>
  <c r="H169" i="27" s="1"/>
  <c r="BA408" i="26"/>
  <c r="H132" i="27" s="1"/>
  <c r="BB408" i="26"/>
  <c r="I132" i="27" s="1"/>
  <c r="BU476" i="26"/>
  <c r="AB200" i="27" s="1"/>
  <c r="BV476" i="26"/>
  <c r="AC200" i="27" s="1"/>
  <c r="BD405" i="26"/>
  <c r="K129" i="27" s="1"/>
  <c r="BC405" i="26"/>
  <c r="J129" i="27" s="1"/>
  <c r="BX391" i="26"/>
  <c r="AE115" i="27" s="1"/>
  <c r="BW391" i="26"/>
  <c r="AD115" i="27" s="1"/>
  <c r="BN398" i="26"/>
  <c r="U122" i="27" s="1"/>
  <c r="BM398" i="26"/>
  <c r="T122" i="27" s="1"/>
  <c r="BI438" i="26"/>
  <c r="P162" i="27" s="1"/>
  <c r="BJ438" i="26"/>
  <c r="Q162" i="27" s="1"/>
  <c r="BL450" i="26"/>
  <c r="S174" i="27" s="1"/>
  <c r="BK450" i="26"/>
  <c r="R174" i="27" s="1"/>
  <c r="BW400" i="26"/>
  <c r="AD124" i="27" s="1"/>
  <c r="BX400" i="26"/>
  <c r="AE124" i="27" s="1"/>
  <c r="BH440" i="26"/>
  <c r="O164" i="27" s="1"/>
  <c r="BG440" i="26"/>
  <c r="N164" i="27" s="1"/>
  <c r="CD381" i="26"/>
  <c r="CC381" i="26"/>
  <c r="BG448" i="26"/>
  <c r="N172" i="27" s="1"/>
  <c r="BH448" i="26"/>
  <c r="O172" i="27" s="1"/>
  <c r="BG468" i="26"/>
  <c r="N192" i="27" s="1"/>
  <c r="BH468" i="26"/>
  <c r="O192" i="27" s="1"/>
  <c r="BI431" i="26"/>
  <c r="P155" i="27" s="1"/>
  <c r="BJ431" i="26"/>
  <c r="Q155" i="27" s="1"/>
  <c r="BK460" i="26"/>
  <c r="R184" i="27" s="1"/>
  <c r="BL460" i="26"/>
  <c r="S184" i="27" s="1"/>
  <c r="BX410" i="26"/>
  <c r="AE134" i="27" s="1"/>
  <c r="BW410" i="26"/>
  <c r="AD134" i="27" s="1"/>
  <c r="BY458" i="26"/>
  <c r="AF182" i="27" s="1"/>
  <c r="BZ458" i="26"/>
  <c r="AG182" i="27" s="1"/>
  <c r="BQ466" i="26"/>
  <c r="X190" i="27" s="1"/>
  <c r="BR466" i="26"/>
  <c r="Y190" i="27" s="1"/>
  <c r="BD411" i="26"/>
  <c r="K135" i="27" s="1"/>
  <c r="BC411" i="26"/>
  <c r="J135" i="27" s="1"/>
  <c r="CA478" i="26"/>
  <c r="AH202" i="27" s="1"/>
  <c r="CB478" i="26"/>
  <c r="AI202" i="27" s="1"/>
  <c r="BZ443" i="26"/>
  <c r="AG167" i="27" s="1"/>
  <c r="BY443" i="26"/>
  <c r="AF167" i="27" s="1"/>
  <c r="BF398" i="26"/>
  <c r="M122" i="27" s="1"/>
  <c r="BE398" i="26"/>
  <c r="L122" i="27" s="1"/>
  <c r="BF473" i="26"/>
  <c r="M197" i="27" s="1"/>
  <c r="BE473" i="26"/>
  <c r="L197" i="27" s="1"/>
  <c r="BD430" i="26"/>
  <c r="K154" i="27" s="1"/>
  <c r="BC430" i="26"/>
  <c r="J154" i="27" s="1"/>
  <c r="BP424" i="26"/>
  <c r="W148" i="27" s="1"/>
  <c r="BO424" i="26"/>
  <c r="V148" i="27" s="1"/>
  <c r="C142" i="27"/>
  <c r="B142" i="27"/>
  <c r="D142" i="27"/>
  <c r="A143" i="27"/>
  <c r="BI386" i="26"/>
  <c r="P110" i="27" s="1"/>
  <c r="BJ386" i="26"/>
  <c r="Q110" i="27" s="1"/>
  <c r="BX401" i="26"/>
  <c r="AE125" i="27" s="1"/>
  <c r="BW401" i="26"/>
  <c r="AD125" i="27" s="1"/>
  <c r="D154" i="27"/>
  <c r="C154" i="27"/>
  <c r="A155" i="27"/>
  <c r="B154" i="27"/>
  <c r="BU380" i="26"/>
  <c r="AB104" i="27" s="1"/>
  <c r="BV380" i="26"/>
  <c r="AC104" i="27" s="1"/>
  <c r="BJ417" i="26"/>
  <c r="Q141" i="27" s="1"/>
  <c r="BI417" i="26"/>
  <c r="P141" i="27" s="1"/>
  <c r="BM475" i="26"/>
  <c r="T199" i="27" s="1"/>
  <c r="BN475" i="26"/>
  <c r="U199" i="27" s="1"/>
  <c r="BP447" i="26"/>
  <c r="W171" i="27" s="1"/>
  <c r="BO447" i="26"/>
  <c r="V171" i="27" s="1"/>
  <c r="CA435" i="26"/>
  <c r="AH159" i="27" s="1"/>
  <c r="CB435" i="26"/>
  <c r="AI159" i="27" s="1"/>
  <c r="A134" i="27"/>
  <c r="B133" i="27"/>
  <c r="C133" i="27"/>
  <c r="D133" i="27"/>
  <c r="BL454" i="26"/>
  <c r="S178" i="27" s="1"/>
  <c r="BK454" i="26"/>
  <c r="R178" i="27" s="1"/>
  <c r="CB469" i="26"/>
  <c r="AI193" i="27" s="1"/>
  <c r="CA469" i="26"/>
  <c r="AH193" i="27" s="1"/>
  <c r="BF385" i="26"/>
  <c r="M109" i="27" s="1"/>
  <c r="BE385" i="26"/>
  <c r="L109" i="27" s="1"/>
  <c r="BT424" i="26"/>
  <c r="AA148" i="27" s="1"/>
  <c r="BS424" i="26"/>
  <c r="Z148" i="27" s="1"/>
  <c r="BZ444" i="26"/>
  <c r="AG168" i="27" s="1"/>
  <c r="BY444" i="26"/>
  <c r="AF168" i="27" s="1"/>
  <c r="CC447" i="26"/>
  <c r="CD447" i="26"/>
  <c r="BR423" i="26"/>
  <c r="Y147" i="27" s="1"/>
  <c r="BQ423" i="26"/>
  <c r="X147" i="27" s="1"/>
  <c r="BD433" i="26"/>
  <c r="K157" i="27" s="1"/>
  <c r="BC433" i="26"/>
  <c r="J157" i="27" s="1"/>
  <c r="BB412" i="26"/>
  <c r="I136" i="27" s="1"/>
  <c r="BA412" i="26"/>
  <c r="H136" i="27" s="1"/>
  <c r="BL401" i="26"/>
  <c r="S125" i="27" s="1"/>
  <c r="BK401" i="26"/>
  <c r="R125" i="27" s="1"/>
  <c r="BF445" i="26"/>
  <c r="M169" i="27" s="1"/>
  <c r="BE445" i="26"/>
  <c r="L169" i="27" s="1"/>
  <c r="BS405" i="26"/>
  <c r="Z129" i="27" s="1"/>
  <c r="BT405" i="26"/>
  <c r="AA129" i="27" s="1"/>
  <c r="BA474" i="26"/>
  <c r="H198" i="27" s="1"/>
  <c r="BB474" i="26"/>
  <c r="I198" i="27" s="1"/>
  <c r="CD466" i="26"/>
  <c r="CC466" i="26"/>
  <c r="D108" i="27"/>
  <c r="C108" i="27"/>
  <c r="B108" i="27"/>
  <c r="A109" i="27"/>
  <c r="BO465" i="26"/>
  <c r="V189" i="27" s="1"/>
  <c r="BP465" i="26"/>
  <c r="W189" i="27" s="1"/>
  <c r="BX458" i="26"/>
  <c r="AE182" i="27" s="1"/>
  <c r="BW458" i="26"/>
  <c r="AD182" i="27" s="1"/>
  <c r="BM429" i="26"/>
  <c r="T153" i="27" s="1"/>
  <c r="BN429" i="26"/>
  <c r="U153" i="27" s="1"/>
  <c r="BU454" i="26"/>
  <c r="AB178" i="27" s="1"/>
  <c r="BV454" i="26"/>
  <c r="AC178" i="27" s="1"/>
  <c r="BP436" i="26"/>
  <c r="W160" i="27" s="1"/>
  <c r="BO436" i="26"/>
  <c r="V160" i="27" s="1"/>
  <c r="BU467" i="26"/>
  <c r="AB191" i="27" s="1"/>
  <c r="BV467" i="26"/>
  <c r="AC191" i="27" s="1"/>
  <c r="D120" i="27"/>
  <c r="B120" i="27"/>
  <c r="C120" i="27"/>
  <c r="A121" i="27"/>
  <c r="BF451" i="26"/>
  <c r="M175" i="27" s="1"/>
  <c r="BE451" i="26"/>
  <c r="L175" i="27" s="1"/>
  <c r="BH394" i="26"/>
  <c r="O118" i="27" s="1"/>
  <c r="BG394" i="26"/>
  <c r="N118" i="27" s="1"/>
  <c r="BS390" i="26"/>
  <c r="Z114" i="27" s="1"/>
  <c r="BT390" i="26"/>
  <c r="AA114" i="27" s="1"/>
  <c r="CB384" i="26"/>
  <c r="AI108" i="27" s="1"/>
  <c r="CA384" i="26"/>
  <c r="AH108" i="27" s="1"/>
  <c r="BD422" i="26"/>
  <c r="K146" i="27" s="1"/>
  <c r="BC422" i="26"/>
  <c r="J146" i="27" s="1"/>
  <c r="BX440" i="26"/>
  <c r="AE164" i="27" s="1"/>
  <c r="BW440" i="26"/>
  <c r="AD164" i="27" s="1"/>
  <c r="BY382" i="26"/>
  <c r="AF106" i="27" s="1"/>
  <c r="BZ382" i="26"/>
  <c r="AG106" i="27" s="1"/>
  <c r="BA405" i="26"/>
  <c r="H129" i="27" s="1"/>
  <c r="BB405" i="26"/>
  <c r="I129" i="27" s="1"/>
  <c r="BN410" i="26"/>
  <c r="U134" i="27" s="1"/>
  <c r="BM410" i="26"/>
  <c r="T134" i="27" s="1"/>
  <c r="BX423" i="26"/>
  <c r="AE147" i="27" s="1"/>
  <c r="BW423" i="26"/>
  <c r="AD147" i="27" s="1"/>
  <c r="BP467" i="26"/>
  <c r="W191" i="27" s="1"/>
  <c r="BO467" i="26"/>
  <c r="V191" i="27" s="1"/>
  <c r="A124" i="27"/>
  <c r="C123" i="27"/>
  <c r="D123" i="27"/>
  <c r="B123" i="27"/>
  <c r="BM434" i="26"/>
  <c r="T158" i="27" s="1"/>
  <c r="BN434" i="26"/>
  <c r="U158" i="27" s="1"/>
  <c r="CF416" i="26"/>
  <c r="CE416" i="26"/>
  <c r="BI393" i="26"/>
  <c r="P117" i="27" s="1"/>
  <c r="BJ393" i="26"/>
  <c r="Q117" i="27" s="1"/>
  <c r="BI425" i="26"/>
  <c r="P149" i="27" s="1"/>
  <c r="BJ425" i="26"/>
  <c r="Q149" i="27" s="1"/>
  <c r="BW387" i="26"/>
  <c r="AD111" i="27" s="1"/>
  <c r="BX387" i="26"/>
  <c r="AE111" i="27" s="1"/>
  <c r="BM436" i="26"/>
  <c r="T160" i="27" s="1"/>
  <c r="BN436" i="26"/>
  <c r="U160" i="27" s="1"/>
  <c r="A172" i="27"/>
  <c r="B171" i="27"/>
  <c r="C171" i="27"/>
  <c r="D171" i="27"/>
  <c r="BX420" i="26"/>
  <c r="AE144" i="27" s="1"/>
  <c r="BW420" i="26"/>
  <c r="AD144" i="27" s="1"/>
  <c r="BA454" i="26"/>
  <c r="H178" i="27" s="1"/>
  <c r="BB454" i="26"/>
  <c r="I178" i="27" s="1"/>
  <c r="BH416" i="26"/>
  <c r="O140" i="27" s="1"/>
  <c r="BG416" i="26"/>
  <c r="N140" i="27" s="1"/>
  <c r="BL382" i="26"/>
  <c r="S106" i="27" s="1"/>
  <c r="BK382" i="26"/>
  <c r="R106" i="27" s="1"/>
  <c r="BH391" i="26"/>
  <c r="O115" i="27" s="1"/>
  <c r="BG391" i="26"/>
  <c r="N115" i="27" s="1"/>
  <c r="BP422" i="26"/>
  <c r="W146" i="27" s="1"/>
  <c r="BO422" i="26"/>
  <c r="V146" i="27" s="1"/>
  <c r="BO389" i="26"/>
  <c r="V113" i="27" s="1"/>
  <c r="BP389" i="26"/>
  <c r="W113" i="27" s="1"/>
  <c r="BF435" i="26"/>
  <c r="M159" i="27" s="1"/>
  <c r="BE435" i="26"/>
  <c r="L159" i="27" s="1"/>
  <c r="BM407" i="26"/>
  <c r="T131" i="27" s="1"/>
  <c r="BN407" i="26"/>
  <c r="U131" i="27" s="1"/>
  <c r="BO392" i="26"/>
  <c r="V116" i="27" s="1"/>
  <c r="BP392" i="26"/>
  <c r="W116" i="27" s="1"/>
  <c r="CB386" i="26"/>
  <c r="AI110" i="27" s="1"/>
  <c r="CA386" i="26"/>
  <c r="AH110" i="27" s="1"/>
  <c r="BS463" i="26"/>
  <c r="Z187" i="27" s="1"/>
  <c r="BT463" i="26"/>
  <c r="AA187" i="27" s="1"/>
  <c r="BW466" i="26"/>
  <c r="AD190" i="27" s="1"/>
  <c r="BX466" i="26"/>
  <c r="AE190" i="27" s="1"/>
  <c r="BM440" i="26"/>
  <c r="T164" i="27" s="1"/>
  <c r="BN440" i="26"/>
  <c r="U164" i="27" s="1"/>
  <c r="BV381" i="26"/>
  <c r="AC105" i="27" s="1"/>
  <c r="BU381" i="26"/>
  <c r="AB105" i="27" s="1"/>
  <c r="BC448" i="26"/>
  <c r="J172" i="27" s="1"/>
  <c r="BD448" i="26"/>
  <c r="K172" i="27" s="1"/>
  <c r="BJ448" i="26"/>
  <c r="Q172" i="27" s="1"/>
  <c r="BI448" i="26"/>
  <c r="P172" i="27" s="1"/>
  <c r="BB387" i="26"/>
  <c r="I111" i="27" s="1"/>
  <c r="BA387" i="26"/>
  <c r="H111" i="27" s="1"/>
  <c r="BW414" i="26"/>
  <c r="AD138" i="27" s="1"/>
  <c r="BX414" i="26"/>
  <c r="AE138" i="27" s="1"/>
  <c r="BJ433" i="26"/>
  <c r="Q157" i="27" s="1"/>
  <c r="BI433" i="26"/>
  <c r="P157" i="27" s="1"/>
  <c r="BO431" i="26"/>
  <c r="V155" i="27" s="1"/>
  <c r="BP431" i="26"/>
  <c r="W155" i="27" s="1"/>
  <c r="A112" i="27"/>
  <c r="B111" i="27"/>
  <c r="D111" i="27"/>
  <c r="C111" i="27"/>
  <c r="C176" i="27"/>
  <c r="B176" i="27"/>
  <c r="A177" i="27"/>
  <c r="D176" i="27"/>
  <c r="CD401" i="26"/>
  <c r="CC401" i="26"/>
  <c r="CF452" i="26"/>
  <c r="CE452" i="26"/>
  <c r="BV397" i="26"/>
  <c r="AC121" i="27" s="1"/>
  <c r="BU397" i="26"/>
  <c r="AB121" i="27" s="1"/>
  <c r="CA393" i="26"/>
  <c r="AH117" i="27" s="1"/>
  <c r="CB393" i="26"/>
  <c r="AI117" i="27" s="1"/>
  <c r="BD388" i="26"/>
  <c r="K112" i="27" s="1"/>
  <c r="BC388" i="26"/>
  <c r="J112" i="27" s="1"/>
  <c r="BS436" i="26"/>
  <c r="Z160" i="27" s="1"/>
  <c r="BT436" i="26"/>
  <c r="AA160" i="27" s="1"/>
  <c r="BT444" i="26"/>
  <c r="AA168" i="27" s="1"/>
  <c r="BS444" i="26"/>
  <c r="Z168" i="27" s="1"/>
  <c r="BE406" i="26"/>
  <c r="L130" i="27" s="1"/>
  <c r="BF406" i="26"/>
  <c r="M130" i="27" s="1"/>
  <c r="BY437" i="26"/>
  <c r="AF161" i="27" s="1"/>
  <c r="BZ437" i="26"/>
  <c r="AG161" i="27" s="1"/>
  <c r="BK404" i="26"/>
  <c r="R128" i="27" s="1"/>
  <c r="BL404" i="26"/>
  <c r="S128" i="27" s="1"/>
  <c r="D158" i="27"/>
  <c r="A159" i="27"/>
  <c r="C158" i="27"/>
  <c r="B158" i="27"/>
  <c r="BS406" i="26"/>
  <c r="Z130" i="27" s="1"/>
  <c r="BT406" i="26"/>
  <c r="AA130" i="27" s="1"/>
  <c r="BS397" i="26"/>
  <c r="Z121" i="27" s="1"/>
  <c r="BT397" i="26"/>
  <c r="AA121" i="27" s="1"/>
  <c r="BR415" i="26"/>
  <c r="Y139" i="27" s="1"/>
  <c r="BQ415" i="26"/>
  <c r="X139" i="27" s="1"/>
  <c r="BS429" i="26"/>
  <c r="Z153" i="27" s="1"/>
  <c r="BT429" i="26"/>
  <c r="AA153" i="27" s="1"/>
  <c r="BK385" i="26"/>
  <c r="R109" i="27" s="1"/>
  <c r="BL385" i="26"/>
  <c r="S109" i="27" s="1"/>
  <c r="BK414" i="26"/>
  <c r="R138" i="27" s="1"/>
  <c r="BL414" i="26"/>
  <c r="S138" i="27" s="1"/>
  <c r="BV414" i="26"/>
  <c r="AC138" i="27" s="1"/>
  <c r="BU414" i="26"/>
  <c r="AB138" i="27" s="1"/>
  <c r="BI436" i="26"/>
  <c r="P160" i="27" s="1"/>
  <c r="BJ436" i="26"/>
  <c r="Q160" i="27" s="1"/>
  <c r="CB449" i="26"/>
  <c r="AI173" i="27" s="1"/>
  <c r="CA449" i="26"/>
  <c r="AH173" i="27" s="1"/>
  <c r="BY434" i="26"/>
  <c r="AF158" i="27" s="1"/>
  <c r="BZ434" i="26"/>
  <c r="AG158" i="27" s="1"/>
  <c r="BI468" i="26"/>
  <c r="P192" i="27" s="1"/>
  <c r="BJ468" i="26"/>
  <c r="Q192" i="27" s="1"/>
  <c r="BT414" i="26"/>
  <c r="AA138" i="27" s="1"/>
  <c r="BS414" i="26"/>
  <c r="Z138" i="27" s="1"/>
  <c r="CB468" i="26"/>
  <c r="AI192" i="27" s="1"/>
  <c r="CA468" i="26"/>
  <c r="AH192" i="27" s="1"/>
  <c r="BW435" i="26"/>
  <c r="AD159" i="27" s="1"/>
  <c r="BX435" i="26"/>
  <c r="AE159" i="27" s="1"/>
  <c r="BD455" i="26"/>
  <c r="K179" i="27" s="1"/>
  <c r="BC455" i="26"/>
  <c r="J179" i="27" s="1"/>
  <c r="BB395" i="26"/>
  <c r="I119" i="27" s="1"/>
  <c r="BA395" i="26"/>
  <c r="H119" i="27" s="1"/>
  <c r="D169" i="27"/>
  <c r="A170" i="27"/>
  <c r="B169" i="27"/>
  <c r="C169" i="27"/>
  <c r="BU457" i="26"/>
  <c r="AB181" i="27" s="1"/>
  <c r="BV457" i="26"/>
  <c r="AC181" i="27" s="1"/>
  <c r="BZ432" i="26"/>
  <c r="AG156" i="27" s="1"/>
  <c r="BY432" i="26"/>
  <c r="AF156" i="27" s="1"/>
  <c r="BV426" i="26"/>
  <c r="AC150" i="27" s="1"/>
  <c r="BU426" i="26"/>
  <c r="AB150" i="27" s="1"/>
  <c r="BK435" i="26"/>
  <c r="R159" i="27" s="1"/>
  <c r="BL435" i="26"/>
  <c r="S159" i="27" s="1"/>
  <c r="BH436" i="26"/>
  <c r="O160" i="27" s="1"/>
  <c r="BG436" i="26"/>
  <c r="N160" i="27" s="1"/>
  <c r="BR394" i="26"/>
  <c r="Y118" i="27" s="1"/>
  <c r="BQ394" i="26"/>
  <c r="X118" i="27" s="1"/>
  <c r="BD469" i="26"/>
  <c r="K193" i="27" s="1"/>
  <c r="BC469" i="26"/>
  <c r="J193" i="27" s="1"/>
  <c r="BL444" i="26"/>
  <c r="S168" i="27" s="1"/>
  <c r="BK444" i="26"/>
  <c r="R168" i="27" s="1"/>
  <c r="BG385" i="26"/>
  <c r="N109" i="27" s="1"/>
  <c r="BH385" i="26"/>
  <c r="O109" i="27" s="1"/>
  <c r="BY467" i="26"/>
  <c r="AF191" i="27" s="1"/>
  <c r="BZ467" i="26"/>
  <c r="AG191" i="27" s="1"/>
  <c r="BP477" i="26"/>
  <c r="W201" i="27" s="1"/>
  <c r="BO477" i="26"/>
  <c r="V201" i="27" s="1"/>
  <c r="BH443" i="26"/>
  <c r="O167" i="27" s="1"/>
  <c r="BG443" i="26"/>
  <c r="N167" i="27" s="1"/>
  <c r="CF391" i="26"/>
  <c r="CE391" i="26"/>
  <c r="CD448" i="26"/>
  <c r="CC448" i="26"/>
  <c r="BV461" i="26"/>
  <c r="AC185" i="27" s="1"/>
  <c r="BU461" i="26"/>
  <c r="AB185" i="27" s="1"/>
  <c r="BD417" i="26"/>
  <c r="K141" i="27" s="1"/>
  <c r="BC417" i="26"/>
  <c r="J141" i="27" s="1"/>
  <c r="BU418" i="26"/>
  <c r="AB142" i="27" s="1"/>
  <c r="BV418" i="26"/>
  <c r="AC142" i="27" s="1"/>
  <c r="CE435" i="26"/>
  <c r="CF435" i="26"/>
  <c r="CD446" i="26"/>
  <c r="CC446" i="26"/>
  <c r="BW408" i="26"/>
  <c r="AD132" i="27" s="1"/>
  <c r="BX408" i="26"/>
  <c r="AE132" i="27" s="1"/>
  <c r="BU471" i="26"/>
  <c r="AB195" i="27" s="1"/>
  <c r="BV471" i="26"/>
  <c r="AC195" i="27" s="1"/>
  <c r="BD385" i="26"/>
  <c r="K109" i="27" s="1"/>
  <c r="BC385" i="26"/>
  <c r="J109" i="27" s="1"/>
  <c r="BK410" i="26"/>
  <c r="R134" i="27" s="1"/>
  <c r="BL410" i="26"/>
  <c r="S134" i="27" s="1"/>
  <c r="D141" i="27"/>
  <c r="A142" i="27"/>
  <c r="B141" i="27"/>
  <c r="C141" i="27"/>
  <c r="A163" i="27"/>
  <c r="C162" i="27"/>
  <c r="B162" i="27"/>
  <c r="D162" i="27"/>
  <c r="BD404" i="26"/>
  <c r="K128" i="27" s="1"/>
  <c r="BC404" i="26"/>
  <c r="J128" i="27" s="1"/>
  <c r="BY425" i="26"/>
  <c r="AF149" i="27" s="1"/>
  <c r="BZ425" i="26"/>
  <c r="AG149" i="27" s="1"/>
  <c r="CB473" i="26"/>
  <c r="AI197" i="27" s="1"/>
  <c r="CA473" i="26"/>
  <c r="AH197" i="27" s="1"/>
  <c r="BB423" i="26"/>
  <c r="I147" i="27" s="1"/>
  <c r="BA423" i="26"/>
  <c r="H147" i="27" s="1"/>
  <c r="CC425" i="26"/>
  <c r="CD425" i="26"/>
  <c r="BS466" i="26"/>
  <c r="Z190" i="27" s="1"/>
  <c r="BT466" i="26"/>
  <c r="AA190" i="27" s="1"/>
  <c r="BR386" i="26"/>
  <c r="Y110" i="27" s="1"/>
  <c r="BQ386" i="26"/>
  <c r="X110" i="27" s="1"/>
  <c r="BN454" i="26"/>
  <c r="U178" i="27" s="1"/>
  <c r="BM454" i="26"/>
  <c r="T178" i="27" s="1"/>
  <c r="CD413" i="26"/>
  <c r="CC413" i="26"/>
  <c r="BF443" i="26"/>
  <c r="M167" i="27" s="1"/>
  <c r="BE443" i="26"/>
  <c r="L167" i="27" s="1"/>
  <c r="BH477" i="26"/>
  <c r="O201" i="27" s="1"/>
  <c r="BG477" i="26"/>
  <c r="N201" i="27" s="1"/>
  <c r="BN394" i="26"/>
  <c r="U118" i="27" s="1"/>
  <c r="BM394" i="26"/>
  <c r="T118" i="27" s="1"/>
  <c r="CB394" i="26"/>
  <c r="AI118" i="27" s="1"/>
  <c r="CA394" i="26"/>
  <c r="AH118" i="27" s="1"/>
  <c r="CF439" i="26"/>
  <c r="CE439" i="26"/>
  <c r="BO385" i="26"/>
  <c r="V109" i="27" s="1"/>
  <c r="BP385" i="26"/>
  <c r="W109" i="27" s="1"/>
  <c r="BG445" i="26"/>
  <c r="N169" i="27" s="1"/>
  <c r="BH445" i="26"/>
  <c r="O169" i="27" s="1"/>
  <c r="BV450" i="26"/>
  <c r="AC174" i="27" s="1"/>
  <c r="BU450" i="26"/>
  <c r="AB174" i="27" s="1"/>
  <c r="BH402" i="26"/>
  <c r="O126" i="27" s="1"/>
  <c r="BG402" i="26"/>
  <c r="N126" i="27" s="1"/>
  <c r="BI447" i="26"/>
  <c r="P171" i="27" s="1"/>
  <c r="BJ447" i="26"/>
  <c r="Q171" i="27" s="1"/>
  <c r="BZ460" i="26"/>
  <c r="AG184" i="27" s="1"/>
  <c r="BY460" i="26"/>
  <c r="AF184" i="27" s="1"/>
  <c r="BT423" i="26"/>
  <c r="AA147" i="27" s="1"/>
  <c r="BS423" i="26"/>
  <c r="Z147" i="27" s="1"/>
  <c r="BP473" i="26"/>
  <c r="W197" i="27" s="1"/>
  <c r="BO473" i="26"/>
  <c r="V197" i="27" s="1"/>
  <c r="BH452" i="26"/>
  <c r="O176" i="27" s="1"/>
  <c r="BG452" i="26"/>
  <c r="N176" i="27" s="1"/>
  <c r="BQ382" i="26"/>
  <c r="X106" i="27" s="1"/>
  <c r="BR382" i="26"/>
  <c r="Y106" i="27" s="1"/>
  <c r="BL468" i="26"/>
  <c r="S192" i="27" s="1"/>
  <c r="BK468" i="26"/>
  <c r="R192" i="27" s="1"/>
  <c r="CF444" i="26"/>
  <c r="CE444" i="26"/>
  <c r="BE384" i="26"/>
  <c r="L108" i="27" s="1"/>
  <c r="BF384" i="26"/>
  <c r="M108" i="27" s="1"/>
  <c r="BR380" i="26"/>
  <c r="Y104" i="27" s="1"/>
  <c r="BQ380" i="26"/>
  <c r="X104" i="27" s="1"/>
  <c r="BC449" i="26"/>
  <c r="J173" i="27" s="1"/>
  <c r="BD449" i="26"/>
  <c r="K173" i="27" s="1"/>
  <c r="CD427" i="26"/>
  <c r="CC427" i="26"/>
  <c r="BO444" i="26"/>
  <c r="V168" i="27" s="1"/>
  <c r="BP444" i="26"/>
  <c r="W168" i="27" s="1"/>
  <c r="BI422" i="26"/>
  <c r="P146" i="27" s="1"/>
  <c r="BJ422" i="26"/>
  <c r="Q146" i="27" s="1"/>
  <c r="BJ400" i="26"/>
  <c r="Q124" i="27" s="1"/>
  <c r="BI400" i="26"/>
  <c r="P124" i="27" s="1"/>
  <c r="BJ465" i="26"/>
  <c r="Q189" i="27" s="1"/>
  <c r="BI465" i="26"/>
  <c r="P189" i="27" s="1"/>
  <c r="BL453" i="26"/>
  <c r="S177" i="27" s="1"/>
  <c r="BK453" i="26"/>
  <c r="R177" i="27" s="1"/>
  <c r="CD438" i="26"/>
  <c r="CC438" i="26"/>
  <c r="BQ461" i="26"/>
  <c r="X185" i="27" s="1"/>
  <c r="BR461" i="26"/>
  <c r="Y185" i="27" s="1"/>
  <c r="BF397" i="26"/>
  <c r="M121" i="27" s="1"/>
  <c r="BE397" i="26"/>
  <c r="L121" i="27" s="1"/>
  <c r="BM471" i="26"/>
  <c r="T195" i="27" s="1"/>
  <c r="BN471" i="26"/>
  <c r="U195" i="27" s="1"/>
  <c r="BR395" i="26"/>
  <c r="Y119" i="27" s="1"/>
  <c r="BQ395" i="26"/>
  <c r="X119" i="27" s="1"/>
  <c r="BV393" i="26"/>
  <c r="AC117" i="27" s="1"/>
  <c r="BU393" i="26"/>
  <c r="AB117" i="27" s="1"/>
  <c r="BH470" i="26"/>
  <c r="O194" i="27" s="1"/>
  <c r="BG470" i="26"/>
  <c r="N194" i="27" s="1"/>
  <c r="A196" i="27"/>
  <c r="B195" i="27"/>
  <c r="D195" i="27"/>
  <c r="C195" i="27"/>
  <c r="BE474" i="26"/>
  <c r="L198" i="27" s="1"/>
  <c r="BF474" i="26"/>
  <c r="M198" i="27" s="1"/>
  <c r="BT446" i="26"/>
  <c r="AA170" i="27" s="1"/>
  <c r="BS446" i="26"/>
  <c r="Z170" i="27" s="1"/>
  <c r="BE472" i="26"/>
  <c r="L196" i="27" s="1"/>
  <c r="BF472" i="26"/>
  <c r="M196" i="27" s="1"/>
  <c r="CE476" i="26"/>
  <c r="CF476" i="26"/>
  <c r="CD449" i="26"/>
  <c r="CC449" i="26"/>
  <c r="BC456" i="26"/>
  <c r="J180" i="27" s="1"/>
  <c r="BD456" i="26"/>
  <c r="K180" i="27" s="1"/>
  <c r="CD463" i="26"/>
  <c r="CC463" i="26"/>
  <c r="BU419" i="26"/>
  <c r="AB143" i="27" s="1"/>
  <c r="BV419" i="26"/>
  <c r="AC143" i="27" s="1"/>
  <c r="BA456" i="26"/>
  <c r="H180" i="27" s="1"/>
  <c r="BB456" i="26"/>
  <c r="I180" i="27" s="1"/>
  <c r="BG399" i="26"/>
  <c r="N123" i="27" s="1"/>
  <c r="BH399" i="26"/>
  <c r="O123" i="27" s="1"/>
  <c r="BL455" i="26"/>
  <c r="S179" i="27" s="1"/>
  <c r="BK455" i="26"/>
  <c r="R179" i="27" s="1"/>
  <c r="BK470" i="26"/>
  <c r="R194" i="27" s="1"/>
  <c r="BL470" i="26"/>
  <c r="S194" i="27" s="1"/>
  <c r="BS415" i="26"/>
  <c r="Z139" i="27" s="1"/>
  <c r="BT415" i="26"/>
  <c r="AA139" i="27" s="1"/>
  <c r="CC440" i="26"/>
  <c r="CD440" i="26"/>
  <c r="C172" i="27"/>
  <c r="B172" i="27"/>
  <c r="A173" i="27"/>
  <c r="D172" i="27"/>
  <c r="BC410" i="26"/>
  <c r="J134" i="27" s="1"/>
  <c r="BD410" i="26"/>
  <c r="K134" i="27" s="1"/>
  <c r="CB459" i="26"/>
  <c r="AI183" i="27" s="1"/>
  <c r="CA459" i="26"/>
  <c r="AH183" i="27" s="1"/>
  <c r="BY466" i="26"/>
  <c r="AF190" i="27" s="1"/>
  <c r="BZ466" i="26"/>
  <c r="AG190" i="27" s="1"/>
  <c r="BH420" i="26"/>
  <c r="O144" i="27" s="1"/>
  <c r="BG420" i="26"/>
  <c r="N144" i="27" s="1"/>
  <c r="BL437" i="26"/>
  <c r="S161" i="27" s="1"/>
  <c r="BK437" i="26"/>
  <c r="R161" i="27" s="1"/>
  <c r="BX460" i="26"/>
  <c r="AE184" i="27" s="1"/>
  <c r="BW460" i="26"/>
  <c r="AD184" i="27" s="1"/>
  <c r="BL451" i="26"/>
  <c r="S175" i="27" s="1"/>
  <c r="BK451" i="26"/>
  <c r="R175" i="27" s="1"/>
  <c r="CD398" i="26"/>
  <c r="CC398" i="26"/>
  <c r="CB436" i="26"/>
  <c r="AI160" i="27" s="1"/>
  <c r="CA436" i="26"/>
  <c r="AH160" i="27" s="1"/>
  <c r="BJ456" i="26"/>
  <c r="Q180" i="27" s="1"/>
  <c r="BI456" i="26"/>
  <c r="P180" i="27" s="1"/>
  <c r="CC478" i="26"/>
  <c r="CD478" i="26"/>
  <c r="BV441" i="26"/>
  <c r="AC165" i="27" s="1"/>
  <c r="BU441" i="26"/>
  <c r="AB165" i="27" s="1"/>
  <c r="BI432" i="26"/>
  <c r="P156" i="27" s="1"/>
  <c r="BJ432" i="26"/>
  <c r="Q156" i="27" s="1"/>
  <c r="BM453" i="26"/>
  <c r="T177" i="27" s="1"/>
  <c r="BN453" i="26"/>
  <c r="U177" i="27" s="1"/>
  <c r="BN437" i="26"/>
  <c r="U161" i="27" s="1"/>
  <c r="BM437" i="26"/>
  <c r="T161" i="27" s="1"/>
  <c r="CB472" i="26"/>
  <c r="AI196" i="27" s="1"/>
  <c r="CA472" i="26"/>
  <c r="AH196" i="27" s="1"/>
  <c r="BU435" i="26"/>
  <c r="AB159" i="27" s="1"/>
  <c r="BV435" i="26"/>
  <c r="AC159" i="27" s="1"/>
  <c r="CF411" i="26"/>
  <c r="CE411" i="26"/>
  <c r="BQ451" i="26"/>
  <c r="X175" i="27" s="1"/>
  <c r="BR451" i="26"/>
  <c r="Y175" i="27" s="1"/>
  <c r="CE469" i="26"/>
  <c r="CF469" i="26"/>
  <c r="BR436" i="26"/>
  <c r="Y160" i="27" s="1"/>
  <c r="BQ436" i="26"/>
  <c r="X160" i="27" s="1"/>
  <c r="BX444" i="26"/>
  <c r="AE168" i="27" s="1"/>
  <c r="BW444" i="26"/>
  <c r="AD168" i="27" s="1"/>
  <c r="CD386" i="26"/>
  <c r="CC386" i="26"/>
  <c r="BJ457" i="26"/>
  <c r="Q181" i="27" s="1"/>
  <c r="BI457" i="26"/>
  <c r="P181" i="27" s="1"/>
  <c r="BN438" i="26"/>
  <c r="U162" i="27" s="1"/>
  <c r="BM438" i="26"/>
  <c r="T162" i="27" s="1"/>
  <c r="BP388" i="26"/>
  <c r="W112" i="27" s="1"/>
  <c r="BO388" i="26"/>
  <c r="V112" i="27" s="1"/>
  <c r="CC402" i="26"/>
  <c r="CD402" i="26"/>
  <c r="BA392" i="26"/>
  <c r="H116" i="27" s="1"/>
  <c r="BB392" i="26"/>
  <c r="I116" i="27" s="1"/>
  <c r="C132" i="27"/>
  <c r="D132" i="27"/>
  <c r="B132" i="27"/>
  <c r="A133" i="27"/>
  <c r="BF436" i="26"/>
  <c r="M160" i="27" s="1"/>
  <c r="BE436" i="26"/>
  <c r="L160" i="27" s="1"/>
  <c r="BL381" i="26"/>
  <c r="S105" i="27" s="1"/>
  <c r="BK381" i="26"/>
  <c r="R105" i="27" s="1"/>
  <c r="BK396" i="26"/>
  <c r="R120" i="27" s="1"/>
  <c r="BL396" i="26"/>
  <c r="S120" i="27" s="1"/>
  <c r="BU424" i="26"/>
  <c r="AB148" i="27" s="1"/>
  <c r="BV424" i="26"/>
  <c r="AC148" i="27" s="1"/>
  <c r="BJ478" i="26"/>
  <c r="Q202" i="27" s="1"/>
  <c r="BI478" i="26"/>
  <c r="P202" i="27" s="1"/>
  <c r="BN386" i="26"/>
  <c r="U110" i="27" s="1"/>
  <c r="BM386" i="26"/>
  <c r="T110" i="27" s="1"/>
  <c r="D201" i="27"/>
  <c r="A202" i="27"/>
  <c r="B201" i="27"/>
  <c r="C201" i="27"/>
  <c r="BC431" i="26"/>
  <c r="J155" i="27" s="1"/>
  <c r="BD431" i="26"/>
  <c r="K155" i="27" s="1"/>
  <c r="BH386" i="26"/>
  <c r="O110" i="27" s="1"/>
  <c r="BG386" i="26"/>
  <c r="N110" i="27" s="1"/>
  <c r="BQ474" i="26"/>
  <c r="X198" i="27" s="1"/>
  <c r="BR474" i="26"/>
  <c r="Y198" i="27" s="1"/>
  <c r="CC428" i="26"/>
  <c r="CD428" i="26"/>
  <c r="BL445" i="26"/>
  <c r="S169" i="27" s="1"/>
  <c r="BK445" i="26"/>
  <c r="R169" i="27" s="1"/>
  <c r="C200" i="27"/>
  <c r="B200" i="27"/>
  <c r="A201" i="27"/>
  <c r="D200" i="27"/>
  <c r="BO462" i="26"/>
  <c r="V186" i="27" s="1"/>
  <c r="BP462" i="26"/>
  <c r="W186" i="27" s="1"/>
  <c r="BK475" i="26"/>
  <c r="R199" i="27" s="1"/>
  <c r="BL475" i="26"/>
  <c r="S199" i="27" s="1"/>
  <c r="BS425" i="26"/>
  <c r="Z149" i="27" s="1"/>
  <c r="BT425" i="26"/>
  <c r="AA149" i="27" s="1"/>
  <c r="CD394" i="26"/>
  <c r="CC394" i="26"/>
  <c r="CB477" i="26"/>
  <c r="AI201" i="27" s="1"/>
  <c r="CA477" i="26"/>
  <c r="AH201" i="27" s="1"/>
  <c r="BB407" i="26"/>
  <c r="I131" i="27" s="1"/>
  <c r="BA407" i="26"/>
  <c r="H131" i="27" s="1"/>
  <c r="CA441" i="26"/>
  <c r="AH165" i="27" s="1"/>
  <c r="CB441" i="26"/>
  <c r="AI165" i="27" s="1"/>
  <c r="CE383" i="26"/>
  <c r="CF383" i="26"/>
  <c r="D112" i="27"/>
  <c r="C112" i="27"/>
  <c r="B112" i="27"/>
  <c r="A113" i="27"/>
  <c r="CA396" i="26"/>
  <c r="AH120" i="27" s="1"/>
  <c r="CB396" i="26"/>
  <c r="AI120" i="27" s="1"/>
  <c r="BF386" i="26"/>
  <c r="M110" i="27" s="1"/>
  <c r="BE386" i="26"/>
  <c r="L110" i="27" s="1"/>
  <c r="BW461" i="26"/>
  <c r="AD185" i="27" s="1"/>
  <c r="BX461" i="26"/>
  <c r="AE185" i="27" s="1"/>
  <c r="BG434" i="26"/>
  <c r="N158" i="27" s="1"/>
  <c r="BH434" i="26"/>
  <c r="O158" i="27" s="1"/>
  <c r="BI382" i="26"/>
  <c r="P106" i="27" s="1"/>
  <c r="BJ382" i="26"/>
  <c r="Q106" i="27" s="1"/>
  <c r="BR396" i="26"/>
  <c r="Y120" i="27" s="1"/>
  <c r="BQ396" i="26"/>
  <c r="X120" i="27" s="1"/>
  <c r="BT465" i="26"/>
  <c r="AA189" i="27" s="1"/>
  <c r="BS465" i="26"/>
  <c r="Z189" i="27" s="1"/>
  <c r="BM395" i="26"/>
  <c r="T119" i="27" s="1"/>
  <c r="BN395" i="26"/>
  <c r="U119" i="27" s="1"/>
  <c r="BD400" i="26"/>
  <c r="K124" i="27" s="1"/>
  <c r="BC400" i="26"/>
  <c r="J124" i="27" s="1"/>
  <c r="CA460" i="26"/>
  <c r="AH184" i="27" s="1"/>
  <c r="CB460" i="26"/>
  <c r="AI184" i="27" s="1"/>
  <c r="BP455" i="26"/>
  <c r="W179" i="27" s="1"/>
  <c r="BO455" i="26"/>
  <c r="V179" i="27" s="1"/>
  <c r="BC447" i="26"/>
  <c r="J171" i="27" s="1"/>
  <c r="BD447" i="26"/>
  <c r="K171" i="27" s="1"/>
  <c r="BP433" i="26"/>
  <c r="W157" i="27" s="1"/>
  <c r="BO433" i="26"/>
  <c r="V157" i="27" s="1"/>
  <c r="CF415" i="26"/>
  <c r="CE415" i="26"/>
  <c r="BS437" i="26"/>
  <c r="Z161" i="27" s="1"/>
  <c r="BT437" i="26"/>
  <c r="AA161" i="27" s="1"/>
  <c r="BO414" i="26"/>
  <c r="V138" i="27" s="1"/>
  <c r="BP414" i="26"/>
  <c r="W138" i="27" s="1"/>
  <c r="CD431" i="26"/>
  <c r="CC431" i="26"/>
  <c r="BM469" i="26"/>
  <c r="T193" i="27" s="1"/>
  <c r="BN469" i="26"/>
  <c r="U193" i="27" s="1"/>
  <c r="BA442" i="26"/>
  <c r="H166" i="27" s="1"/>
  <c r="BB442" i="26"/>
  <c r="I166" i="27" s="1"/>
  <c r="BA409" i="26"/>
  <c r="H133" i="27" s="1"/>
  <c r="BB409" i="26"/>
  <c r="I133" i="27" s="1"/>
  <c r="BQ404" i="26"/>
  <c r="X128" i="27" s="1"/>
  <c r="BR404" i="26"/>
  <c r="Y128" i="27" s="1"/>
  <c r="BH438" i="26"/>
  <c r="O162" i="27" s="1"/>
  <c r="BG438" i="26"/>
  <c r="N162" i="27" s="1"/>
  <c r="BW454" i="26"/>
  <c r="AD178" i="27" s="1"/>
  <c r="BX454" i="26"/>
  <c r="AE178" i="27" s="1"/>
  <c r="BR475" i="26"/>
  <c r="Y199" i="27" s="1"/>
  <c r="BQ475" i="26"/>
  <c r="X199" i="27" s="1"/>
  <c r="BI381" i="26"/>
  <c r="P105" i="27" s="1"/>
  <c r="BJ381" i="26"/>
  <c r="Q105" i="27" s="1"/>
  <c r="BD470" i="26"/>
  <c r="K194" i="27" s="1"/>
  <c r="BC470" i="26"/>
  <c r="J194" i="27" s="1"/>
  <c r="BY469" i="26"/>
  <c r="AF193" i="27" s="1"/>
  <c r="BZ469" i="26"/>
  <c r="AG193" i="27" s="1"/>
  <c r="BW434" i="26"/>
  <c r="AD158" i="27" s="1"/>
  <c r="BX434" i="26"/>
  <c r="AE158" i="27" s="1"/>
  <c r="BM448" i="26"/>
  <c r="T172" i="27" s="1"/>
  <c r="BN448" i="26"/>
  <c r="U172" i="27" s="1"/>
  <c r="BV398" i="26"/>
  <c r="AC122" i="27" s="1"/>
  <c r="BU398" i="26"/>
  <c r="AB122" i="27" s="1"/>
  <c r="BT458" i="26"/>
  <c r="AA182" i="27" s="1"/>
  <c r="BS458" i="26"/>
  <c r="Z182" i="27" s="1"/>
  <c r="CE465" i="26"/>
  <c r="CF465" i="26"/>
  <c r="C110" i="27"/>
  <c r="B110" i="27"/>
  <c r="A111" i="27"/>
  <c r="D110" i="27"/>
  <c r="BF424" i="26"/>
  <c r="M148" i="27" s="1"/>
  <c r="BE424" i="26"/>
  <c r="L148" i="27" s="1"/>
  <c r="BG396" i="26"/>
  <c r="N120" i="27" s="1"/>
  <c r="BH396" i="26"/>
  <c r="O120" i="27" s="1"/>
  <c r="BZ383" i="26"/>
  <c r="AG107" i="27" s="1"/>
  <c r="BY383" i="26"/>
  <c r="AF107" i="27" s="1"/>
  <c r="BV430" i="26"/>
  <c r="AC154" i="27" s="1"/>
  <c r="BU430" i="26"/>
  <c r="AB154" i="27" s="1"/>
  <c r="BJ411" i="26"/>
  <c r="Q135" i="27" s="1"/>
  <c r="BI411" i="26"/>
  <c r="P135" i="27" s="1"/>
  <c r="BM387" i="26"/>
  <c r="T111" i="27" s="1"/>
  <c r="BN387" i="26"/>
  <c r="U111" i="27" s="1"/>
  <c r="BS469" i="26"/>
  <c r="Z193" i="27" s="1"/>
  <c r="BT469" i="26"/>
  <c r="AA193" i="27" s="1"/>
  <c r="BF400" i="26"/>
  <c r="M124" i="27" s="1"/>
  <c r="BE400" i="26"/>
  <c r="L124" i="27" s="1"/>
  <c r="BS452" i="26"/>
  <c r="Z176" i="27" s="1"/>
  <c r="BT452" i="26"/>
  <c r="AA176" i="27" s="1"/>
  <c r="BV459" i="26"/>
  <c r="AC183" i="27" s="1"/>
  <c r="BU459" i="26"/>
  <c r="AB183" i="27" s="1"/>
  <c r="BM476" i="26"/>
  <c r="T200" i="27" s="1"/>
  <c r="BN476" i="26"/>
  <c r="U200" i="27" s="1"/>
  <c r="CF393" i="26"/>
  <c r="CE393" i="26"/>
  <c r="CD455" i="26"/>
  <c r="CC455" i="26"/>
  <c r="BI473" i="26"/>
  <c r="P197" i="27" s="1"/>
  <c r="BJ473" i="26"/>
  <c r="Q197" i="27" s="1"/>
  <c r="BI396" i="26"/>
  <c r="P120" i="27" s="1"/>
  <c r="BJ396" i="26"/>
  <c r="Q120" i="27" s="1"/>
  <c r="BI401" i="26"/>
  <c r="P125" i="27" s="1"/>
  <c r="BJ401" i="26"/>
  <c r="Q125" i="27" s="1"/>
  <c r="BN405" i="26"/>
  <c r="U129" i="27" s="1"/>
  <c r="BM405" i="26"/>
  <c r="T129" i="27" s="1"/>
  <c r="BL408" i="26"/>
  <c r="S132" i="27" s="1"/>
  <c r="BK408" i="26"/>
  <c r="R132" i="27" s="1"/>
  <c r="CE407" i="26"/>
  <c r="CF407" i="26"/>
  <c r="BK447" i="26"/>
  <c r="R171" i="27" s="1"/>
  <c r="BL447" i="26"/>
  <c r="S171" i="27" s="1"/>
  <c r="BZ476" i="26"/>
  <c r="AG200" i="27" s="1"/>
  <c r="BY476" i="26"/>
  <c r="AF200" i="27" s="1"/>
  <c r="CC444" i="26"/>
  <c r="CD444" i="26"/>
  <c r="BT409" i="26"/>
  <c r="AA133" i="27" s="1"/>
  <c r="BS409" i="26"/>
  <c r="Z133" i="27" s="1"/>
  <c r="BN478" i="26"/>
  <c r="U202" i="27" s="1"/>
  <c r="BM478" i="26"/>
  <c r="T202" i="27" s="1"/>
  <c r="BV390" i="26"/>
  <c r="AC114" i="27" s="1"/>
  <c r="BU390" i="26"/>
  <c r="AB114" i="27" s="1"/>
  <c r="CC406" i="26"/>
  <c r="CD406" i="26"/>
  <c r="BS461" i="26"/>
  <c r="Z185" i="27" s="1"/>
  <c r="BT461" i="26"/>
  <c r="AA185" i="27" s="1"/>
  <c r="BQ418" i="26"/>
  <c r="X142" i="27" s="1"/>
  <c r="BR418" i="26"/>
  <c r="Y142" i="27" s="1"/>
  <c r="A192" i="27"/>
  <c r="B191" i="27"/>
  <c r="D191" i="27"/>
  <c r="C191" i="27"/>
  <c r="BP399" i="26"/>
  <c r="W123" i="27" s="1"/>
  <c r="BO399" i="26"/>
  <c r="V123" i="27" s="1"/>
  <c r="BP463" i="26"/>
  <c r="W187" i="27" s="1"/>
  <c r="BO463" i="26"/>
  <c r="V187" i="27" s="1"/>
  <c r="BY465" i="26"/>
  <c r="AF189" i="27" s="1"/>
  <c r="BZ465" i="26"/>
  <c r="AG189" i="27" s="1"/>
  <c r="BY446" i="26"/>
  <c r="AF170" i="27" s="1"/>
  <c r="BZ446" i="26"/>
  <c r="AG170" i="27" s="1"/>
  <c r="A118" i="27"/>
  <c r="C117" i="27"/>
  <c r="B117" i="27"/>
  <c r="D117" i="27"/>
  <c r="BL389" i="26"/>
  <c r="S113" i="27" s="1"/>
  <c r="BK389" i="26"/>
  <c r="R113" i="27" s="1"/>
  <c r="BN415" i="26"/>
  <c r="U139" i="27" s="1"/>
  <c r="BM415" i="26"/>
  <c r="T139" i="27" s="1"/>
  <c r="BZ418" i="26"/>
  <c r="AG142" i="27" s="1"/>
  <c r="BY418" i="26"/>
  <c r="AF142" i="27" s="1"/>
  <c r="BI469" i="26"/>
  <c r="P193" i="27" s="1"/>
  <c r="BJ469" i="26"/>
  <c r="Q193" i="27" s="1"/>
  <c r="BS454" i="26"/>
  <c r="Z178" i="27" s="1"/>
  <c r="BT454" i="26"/>
  <c r="AA178" i="27" s="1"/>
  <c r="BC443" i="26"/>
  <c r="J167" i="27" s="1"/>
  <c r="BD443" i="26"/>
  <c r="K167" i="27" s="1"/>
  <c r="CC473" i="26"/>
  <c r="CD473" i="26"/>
  <c r="BA404" i="26"/>
  <c r="H128" i="27" s="1"/>
  <c r="BB404" i="26"/>
  <c r="I128" i="27" s="1"/>
  <c r="BD468" i="26"/>
  <c r="K192" i="27" s="1"/>
  <c r="BC468" i="26"/>
  <c r="J192" i="27" s="1"/>
  <c r="BQ393" i="26"/>
  <c r="X117" i="27" s="1"/>
  <c r="BR393" i="26"/>
  <c r="Y117" i="27" s="1"/>
  <c r="BU413" i="26"/>
  <c r="AB137" i="27" s="1"/>
  <c r="BV413" i="26"/>
  <c r="AC137" i="27" s="1"/>
  <c r="BP470" i="26"/>
  <c r="W194" i="27" s="1"/>
  <c r="BO470" i="26"/>
  <c r="V194" i="27" s="1"/>
  <c r="BY468" i="26"/>
  <c r="AF192" i="27" s="1"/>
  <c r="BZ468" i="26"/>
  <c r="AG192" i="27" s="1"/>
  <c r="D125" i="27"/>
  <c r="B125" i="27"/>
  <c r="C125" i="27"/>
  <c r="A126" i="27"/>
  <c r="BN388" i="26"/>
  <c r="U112" i="27" s="1"/>
  <c r="BM388" i="26"/>
  <c r="T112" i="27" s="1"/>
  <c r="CF470" i="26"/>
  <c r="CE470" i="26"/>
  <c r="BH387" i="26"/>
  <c r="O111" i="27" s="1"/>
  <c r="BG387" i="26"/>
  <c r="N111" i="27" s="1"/>
  <c r="B156" i="27"/>
  <c r="C156" i="27"/>
  <c r="A157" i="27"/>
  <c r="D156" i="27"/>
  <c r="BJ446" i="26"/>
  <c r="Q170" i="27" s="1"/>
  <c r="BI446" i="26"/>
  <c r="P170" i="27" s="1"/>
  <c r="BJ435" i="26"/>
  <c r="Q159" i="27" s="1"/>
  <c r="BI435" i="26"/>
  <c r="P159" i="27" s="1"/>
  <c r="BK383" i="26"/>
  <c r="R107" i="27" s="1"/>
  <c r="BL383" i="26"/>
  <c r="S107" i="27" s="1"/>
  <c r="BX416" i="26"/>
  <c r="AE140" i="27" s="1"/>
  <c r="BW416" i="26"/>
  <c r="AD140" i="27" s="1"/>
  <c r="BB433" i="26"/>
  <c r="I157" i="27" s="1"/>
  <c r="BA433" i="26"/>
  <c r="H157" i="27" s="1"/>
  <c r="BZ391" i="26"/>
  <c r="AG115" i="27" s="1"/>
  <c r="BY391" i="26"/>
  <c r="AF115" i="27" s="1"/>
  <c r="BS467" i="26"/>
  <c r="Z191" i="27" s="1"/>
  <c r="BT467" i="26"/>
  <c r="AA191" i="27" s="1"/>
  <c r="BD401" i="26"/>
  <c r="K125" i="27" s="1"/>
  <c r="BC401" i="26"/>
  <c r="J125" i="27" s="1"/>
  <c r="CD411" i="26"/>
  <c r="CC411" i="26"/>
  <c r="BG400" i="26"/>
  <c r="N124" i="27" s="1"/>
  <c r="BH400" i="26"/>
  <c r="O124" i="27" s="1"/>
  <c r="BC387" i="26"/>
  <c r="J111" i="27" s="1"/>
  <c r="BD387" i="26"/>
  <c r="K111" i="27" s="1"/>
  <c r="BX446" i="26"/>
  <c r="AE170" i="27" s="1"/>
  <c r="BW446" i="26"/>
  <c r="AD170" i="27" s="1"/>
  <c r="BT428" i="26"/>
  <c r="AA152" i="27" s="1"/>
  <c r="BS428" i="26"/>
  <c r="Z152" i="27" s="1"/>
  <c r="BO416" i="26"/>
  <c r="V140" i="27" s="1"/>
  <c r="BP416" i="26"/>
  <c r="W140" i="27" s="1"/>
  <c r="BR406" i="26"/>
  <c r="Y130" i="27" s="1"/>
  <c r="BQ406" i="26"/>
  <c r="X130" i="27" s="1"/>
  <c r="BX473" i="26"/>
  <c r="AE197" i="27" s="1"/>
  <c r="BW473" i="26"/>
  <c r="AD197" i="27" s="1"/>
  <c r="BE450" i="26"/>
  <c r="L174" i="27" s="1"/>
  <c r="BF450" i="26"/>
  <c r="M174" i="27" s="1"/>
  <c r="BU399" i="26"/>
  <c r="AB123" i="27" s="1"/>
  <c r="BV399" i="26"/>
  <c r="AC123" i="27" s="1"/>
  <c r="BH451" i="26"/>
  <c r="O175" i="27" s="1"/>
  <c r="BG451" i="26"/>
  <c r="N175" i="27" s="1"/>
  <c r="A108" i="27"/>
  <c r="B107" i="27"/>
  <c r="C107" i="27"/>
  <c r="D107" i="27"/>
  <c r="BN466" i="26"/>
  <c r="U190" i="27" s="1"/>
  <c r="BM466" i="26"/>
  <c r="T190" i="27" s="1"/>
  <c r="BH442" i="26"/>
  <c r="O166" i="27" s="1"/>
  <c r="BG442" i="26"/>
  <c r="N166" i="27" s="1"/>
  <c r="BC435" i="26"/>
  <c r="J159" i="27" s="1"/>
  <c r="BD435" i="26"/>
  <c r="K159" i="27" s="1"/>
  <c r="BQ417" i="26"/>
  <c r="X141" i="27" s="1"/>
  <c r="BR417" i="26"/>
  <c r="Y141" i="27" s="1"/>
  <c r="BT407" i="26"/>
  <c r="AA131" i="27" s="1"/>
  <c r="BS407" i="26"/>
  <c r="Z131" i="27" s="1"/>
  <c r="BN474" i="26"/>
  <c r="U198" i="27" s="1"/>
  <c r="BM474" i="26"/>
  <c r="T198" i="27" s="1"/>
  <c r="BM464" i="26"/>
  <c r="T188" i="27" s="1"/>
  <c r="BN464" i="26"/>
  <c r="U188" i="27" s="1"/>
  <c r="BF381" i="26"/>
  <c r="M105" i="27" s="1"/>
  <c r="BE381" i="26"/>
  <c r="L105" i="27" s="1"/>
  <c r="BN389" i="26"/>
  <c r="U113" i="27" s="1"/>
  <c r="BM389" i="26"/>
  <c r="T113" i="27" s="1"/>
  <c r="BB394" i="26"/>
  <c r="I118" i="27" s="1"/>
  <c r="BA394" i="26"/>
  <c r="H118" i="27" s="1"/>
  <c r="BO451" i="26"/>
  <c r="V175" i="27" s="1"/>
  <c r="BP451" i="26"/>
  <c r="W175" i="27" s="1"/>
  <c r="CF443" i="26"/>
  <c r="CE443" i="26"/>
  <c r="BO401" i="26"/>
  <c r="V125" i="27" s="1"/>
  <c r="BP401" i="26"/>
  <c r="W125" i="27" s="1"/>
  <c r="CB382" i="26"/>
  <c r="AI106" i="27" s="1"/>
  <c r="CA382" i="26"/>
  <c r="AH106" i="27" s="1"/>
  <c r="BS438" i="26"/>
  <c r="Z162" i="27" s="1"/>
  <c r="BT438" i="26"/>
  <c r="AA162" i="27" s="1"/>
  <c r="CB413" i="26"/>
  <c r="AI137" i="27" s="1"/>
  <c r="CA413" i="26"/>
  <c r="AH137" i="27" s="1"/>
  <c r="BD424" i="26"/>
  <c r="K148" i="27" s="1"/>
  <c r="BC424" i="26"/>
  <c r="J148" i="27" s="1"/>
  <c r="BU440" i="26"/>
  <c r="AB164" i="27" s="1"/>
  <c r="BV440" i="26"/>
  <c r="AC164" i="27" s="1"/>
  <c r="BF389" i="26"/>
  <c r="M113" i="27" s="1"/>
  <c r="BE389" i="26"/>
  <c r="L113" i="27" s="1"/>
  <c r="BR465" i="26"/>
  <c r="Y189" i="27" s="1"/>
  <c r="BQ465" i="26"/>
  <c r="X189" i="27" s="1"/>
  <c r="BG408" i="26"/>
  <c r="N132" i="27" s="1"/>
  <c r="BH408" i="26"/>
  <c r="O132" i="27" s="1"/>
  <c r="BW477" i="26"/>
  <c r="AD201" i="27" s="1"/>
  <c r="BX477" i="26"/>
  <c r="AE201" i="27" s="1"/>
  <c r="BF416" i="26"/>
  <c r="M140" i="27" s="1"/>
  <c r="BE416" i="26"/>
  <c r="L140" i="27" s="1"/>
  <c r="BF441" i="26"/>
  <c r="M165" i="27" s="1"/>
  <c r="BE441" i="26"/>
  <c r="L165" i="27" s="1"/>
  <c r="BB416" i="26"/>
  <c r="I140" i="27" s="1"/>
  <c r="BA416" i="26"/>
  <c r="H140" i="27" s="1"/>
  <c r="BW470" i="26"/>
  <c r="AD194" i="27" s="1"/>
  <c r="BX470" i="26"/>
  <c r="AE194" i="27" s="1"/>
  <c r="BD380" i="26"/>
  <c r="K104" i="27" s="1"/>
  <c r="BC380" i="26"/>
  <c r="J104" i="27" s="1"/>
  <c r="BG460" i="26"/>
  <c r="N184" i="27" s="1"/>
  <c r="BH460" i="26"/>
  <c r="O184" i="27" s="1"/>
  <c r="BV477" i="26"/>
  <c r="AC201" i="27" s="1"/>
  <c r="BU477" i="26"/>
  <c r="AB201" i="27" s="1"/>
  <c r="CB427" i="26"/>
  <c r="AI151" i="27" s="1"/>
  <c r="CA427" i="26"/>
  <c r="AH151" i="27" s="1"/>
  <c r="B168" i="27"/>
  <c r="D168" i="27"/>
  <c r="A169" i="27"/>
  <c r="C168" i="27"/>
  <c r="BZ453" i="26"/>
  <c r="AG177" i="27" s="1"/>
  <c r="BY453" i="26"/>
  <c r="AF177" i="27" s="1"/>
  <c r="BF393" i="26"/>
  <c r="M117" i="27" s="1"/>
  <c r="BE393" i="26"/>
  <c r="L117" i="27" s="1"/>
  <c r="BJ445" i="26"/>
  <c r="Q169" i="27" s="1"/>
  <c r="BI445" i="26"/>
  <c r="P169" i="27" s="1"/>
  <c r="CF410" i="26"/>
  <c r="CE410" i="26"/>
  <c r="BW388" i="26"/>
  <c r="AD112" i="27" s="1"/>
  <c r="BX388" i="26"/>
  <c r="AE112" i="27" s="1"/>
  <c r="CC439" i="26"/>
  <c r="CD439" i="26"/>
  <c r="BW431" i="26"/>
  <c r="AD155" i="27" s="1"/>
  <c r="BX431" i="26"/>
  <c r="AE155" i="27" s="1"/>
  <c r="BF433" i="26"/>
  <c r="M157" i="27" s="1"/>
  <c r="BE433" i="26"/>
  <c r="L157" i="27" s="1"/>
  <c r="BG458" i="26"/>
  <c r="N182" i="27" s="1"/>
  <c r="BH458" i="26"/>
  <c r="O182" i="27" s="1"/>
  <c r="BH389" i="26"/>
  <c r="O113" i="27" s="1"/>
  <c r="BG389" i="26"/>
  <c r="N113" i="27" s="1"/>
  <c r="BD381" i="26"/>
  <c r="K105" i="27" s="1"/>
  <c r="BC381" i="26"/>
  <c r="J105" i="27" s="1"/>
  <c r="BX398" i="26"/>
  <c r="AE122" i="27" s="1"/>
  <c r="BW398" i="26"/>
  <c r="AD122" i="27" s="1"/>
  <c r="BK406" i="26"/>
  <c r="R130" i="27" s="1"/>
  <c r="BL406" i="26"/>
  <c r="S130" i="27" s="1"/>
  <c r="CF453" i="26"/>
  <c r="CE453" i="26"/>
  <c r="BE434" i="26"/>
  <c r="L158" i="27" s="1"/>
  <c r="BF434" i="26"/>
  <c r="M158" i="27" s="1"/>
  <c r="C160" i="27"/>
  <c r="B160" i="27"/>
  <c r="A161" i="27"/>
  <c r="D160" i="27"/>
  <c r="BA478" i="26"/>
  <c r="H202" i="27" s="1"/>
  <c r="BB478" i="26"/>
  <c r="I202" i="27" s="1"/>
  <c r="BR445" i="26"/>
  <c r="Y169" i="27" s="1"/>
  <c r="BQ445" i="26"/>
  <c r="X169" i="27" s="1"/>
  <c r="BF408" i="26"/>
  <c r="M132" i="27" s="1"/>
  <c r="BE408" i="26"/>
  <c r="L132" i="27" s="1"/>
  <c r="BE476" i="26"/>
  <c r="L200" i="27" s="1"/>
  <c r="BF476" i="26"/>
  <c r="M200" i="27" s="1"/>
  <c r="BP390" i="26"/>
  <c r="W114" i="27" s="1"/>
  <c r="BO390" i="26"/>
  <c r="V114" i="27" s="1"/>
  <c r="CB446" i="26"/>
  <c r="AI170" i="27" s="1"/>
  <c r="CA446" i="26"/>
  <c r="AH170" i="27" s="1"/>
  <c r="BR454" i="26"/>
  <c r="Y178" i="27" s="1"/>
  <c r="BQ454" i="26"/>
  <c r="X178" i="27" s="1"/>
  <c r="BP393" i="26"/>
  <c r="W117" i="27" s="1"/>
  <c r="BO393" i="26"/>
  <c r="V117" i="27" s="1"/>
  <c r="B163" i="27"/>
  <c r="D163" i="27"/>
  <c r="C163" i="27"/>
  <c r="A164" i="27"/>
  <c r="BU407" i="26"/>
  <c r="AB131" i="27" s="1"/>
  <c r="BV407" i="26"/>
  <c r="AC131" i="27" s="1"/>
  <c r="B104" i="27"/>
  <c r="A104" i="27"/>
  <c r="A105" i="27"/>
  <c r="D104" i="27"/>
  <c r="C104" i="27"/>
  <c r="BT421" i="26"/>
  <c r="AA145" i="27" s="1"/>
  <c r="BS421" i="26"/>
  <c r="Z145" i="27" s="1"/>
  <c r="BF442" i="26"/>
  <c r="M166" i="27" s="1"/>
  <c r="BE442" i="26"/>
  <c r="L166" i="27" s="1"/>
  <c r="BK436" i="26"/>
  <c r="R160" i="27" s="1"/>
  <c r="BL436" i="26"/>
  <c r="S160" i="27" s="1"/>
  <c r="BT420" i="26"/>
  <c r="AA144" i="27" s="1"/>
  <c r="BS420" i="26"/>
  <c r="Z144" i="27" s="1"/>
  <c r="BY404" i="26"/>
  <c r="AF128" i="27" s="1"/>
  <c r="BZ404" i="26"/>
  <c r="AG128" i="27" s="1"/>
  <c r="BP449" i="26"/>
  <c r="W173" i="27" s="1"/>
  <c r="BO449" i="26"/>
  <c r="V173" i="27" s="1"/>
  <c r="BA436" i="26"/>
  <c r="H160" i="27" s="1"/>
  <c r="BB436" i="26"/>
  <c r="I160" i="27" s="1"/>
  <c r="BF460" i="26"/>
  <c r="M184" i="27" s="1"/>
  <c r="BE460" i="26"/>
  <c r="L184" i="27" s="1"/>
  <c r="BG476" i="26"/>
  <c r="N200" i="27" s="1"/>
  <c r="BH476" i="26"/>
  <c r="O200" i="27" s="1"/>
  <c r="BB391" i="26"/>
  <c r="I115" i="27" s="1"/>
  <c r="BA391" i="26"/>
  <c r="H115" i="27" s="1"/>
  <c r="BW467" i="26"/>
  <c r="AD191" i="27" s="1"/>
  <c r="BX467" i="26"/>
  <c r="AE191" i="27" s="1"/>
  <c r="BQ419" i="26"/>
  <c r="X143" i="27" s="1"/>
  <c r="BR419" i="26"/>
  <c r="Y143" i="27" s="1"/>
  <c r="BP425" i="26"/>
  <c r="W149" i="27" s="1"/>
  <c r="BO425" i="26"/>
  <c r="V149" i="27" s="1"/>
  <c r="BA472" i="26"/>
  <c r="H196" i="27" s="1"/>
  <c r="BB472" i="26"/>
  <c r="I196" i="27" s="1"/>
  <c r="BJ443" i="26"/>
  <c r="Q167" i="27" s="1"/>
  <c r="BI443" i="26"/>
  <c r="P167" i="27" s="1"/>
  <c r="A167" i="27"/>
  <c r="C166" i="27"/>
  <c r="B166" i="27"/>
  <c r="D166" i="27"/>
  <c r="BP426" i="26"/>
  <c r="W150" i="27" s="1"/>
  <c r="BO426" i="26"/>
  <c r="V150" i="27" s="1"/>
  <c r="BJ427" i="26"/>
  <c r="Q151" i="27" s="1"/>
  <c r="BI427" i="26"/>
  <c r="P151" i="27" s="1"/>
  <c r="C177" i="27"/>
  <c r="A178" i="27"/>
  <c r="B177" i="27"/>
  <c r="D177" i="27"/>
  <c r="BZ441" i="26"/>
  <c r="AG165" i="27" s="1"/>
  <c r="BY441" i="26"/>
  <c r="AF165" i="27" s="1"/>
  <c r="BF439" i="26"/>
  <c r="M163" i="27" s="1"/>
  <c r="BE439" i="26"/>
  <c r="L163" i="27" s="1"/>
  <c r="BF447" i="26"/>
  <c r="M171" i="27" s="1"/>
  <c r="BE447" i="26"/>
  <c r="L171" i="27" s="1"/>
  <c r="BU387" i="26"/>
  <c r="AB111" i="27" s="1"/>
  <c r="BV387" i="26"/>
  <c r="AC111" i="27" s="1"/>
  <c r="BD396" i="26"/>
  <c r="K120" i="27" s="1"/>
  <c r="BC396" i="26"/>
  <c r="J120" i="27" s="1"/>
  <c r="BA402" i="26"/>
  <c r="H126" i="27" s="1"/>
  <c r="BB402" i="26"/>
  <c r="I126" i="27" s="1"/>
  <c r="BW462" i="26"/>
  <c r="AD186" i="27" s="1"/>
  <c r="BX462" i="26"/>
  <c r="AE186" i="27" s="1"/>
  <c r="BP406" i="26"/>
  <c r="W130" i="27" s="1"/>
  <c r="BO406" i="26"/>
  <c r="V130" i="27" s="1"/>
  <c r="D134" i="27"/>
  <c r="C134" i="27"/>
  <c r="A135" i="27"/>
  <c r="B134" i="27"/>
  <c r="BV447" i="26"/>
  <c r="AC171" i="27" s="1"/>
  <c r="BU447" i="26"/>
  <c r="AB171" i="27" s="1"/>
  <c r="BL462" i="26"/>
  <c r="S186" i="27" s="1"/>
  <c r="BK462" i="26"/>
  <c r="R186" i="27" s="1"/>
  <c r="BV446" i="26"/>
  <c r="AC170" i="27" s="1"/>
  <c r="BU446" i="26"/>
  <c r="AB170" i="27" s="1"/>
  <c r="BN390" i="26"/>
  <c r="U114" i="27" s="1"/>
  <c r="BM390" i="26"/>
  <c r="T114" i="27" s="1"/>
  <c r="BF418" i="26"/>
  <c r="M142" i="27" s="1"/>
  <c r="BE418" i="26"/>
  <c r="L142" i="27" s="1"/>
  <c r="BI452" i="26"/>
  <c r="P176" i="27" s="1"/>
  <c r="BJ452" i="26"/>
  <c r="Q176" i="27" s="1"/>
  <c r="BB417" i="26"/>
  <c r="I141" i="27" s="1"/>
  <c r="BA417" i="26"/>
  <c r="H141" i="27" s="1"/>
  <c r="BJ449" i="26"/>
  <c r="Q173" i="27" s="1"/>
  <c r="CA433" i="26"/>
  <c r="AH157" i="27" s="1"/>
  <c r="CB433" i="26"/>
  <c r="AI157" i="27" s="1"/>
  <c r="BJ471" i="26"/>
  <c r="Q195" i="27" s="1"/>
  <c r="BI471" i="26"/>
  <c r="P195" i="27" s="1"/>
  <c r="BH459" i="26"/>
  <c r="O183" i="27" s="1"/>
  <c r="BG459" i="26"/>
  <c r="N183" i="27" s="1"/>
  <c r="CB412" i="26"/>
  <c r="AI136" i="27" s="1"/>
  <c r="CA412" i="26"/>
  <c r="AH136" i="27" s="1"/>
  <c r="CE441" i="26"/>
  <c r="CF441" i="26"/>
  <c r="BH384" i="26"/>
  <c r="O108" i="27" s="1"/>
  <c r="BG384" i="26"/>
  <c r="N108" i="27" s="1"/>
  <c r="BF464" i="26"/>
  <c r="M188" i="27" s="1"/>
  <c r="BE464" i="26"/>
  <c r="L188" i="27" s="1"/>
  <c r="BV460" i="26"/>
  <c r="AC184" i="27" s="1"/>
  <c r="BU460" i="26"/>
  <c r="AB184" i="27" s="1"/>
  <c r="BH422" i="26"/>
  <c r="O146" i="27" s="1"/>
  <c r="BG422" i="26"/>
  <c r="N146" i="27" s="1"/>
  <c r="BG419" i="26"/>
  <c r="N143" i="27" s="1"/>
  <c r="BH419" i="26"/>
  <c r="O143" i="27" s="1"/>
  <c r="CB407" i="26"/>
  <c r="AI131" i="27" s="1"/>
  <c r="CA407" i="26"/>
  <c r="AH131" i="27" s="1"/>
  <c r="BD445" i="26"/>
  <c r="K169" i="27" s="1"/>
  <c r="BC445" i="26"/>
  <c r="J169" i="27" s="1"/>
  <c r="CB408" i="26"/>
  <c r="AI132" i="27" s="1"/>
  <c r="CA408" i="26"/>
  <c r="AH132" i="27" s="1"/>
  <c r="BQ414" i="26"/>
  <c r="X138" i="27" s="1"/>
  <c r="BR414" i="26"/>
  <c r="Y138" i="27" s="1"/>
  <c r="BL403" i="26"/>
  <c r="S127" i="27" s="1"/>
  <c r="BK403" i="26"/>
  <c r="R127" i="27" s="1"/>
  <c r="BD471" i="26"/>
  <c r="K195" i="27" s="1"/>
  <c r="BC471" i="26"/>
  <c r="J195" i="27" s="1"/>
  <c r="CD469" i="26"/>
  <c r="CC469" i="26"/>
  <c r="CD389" i="26"/>
  <c r="CC389" i="26"/>
  <c r="BC394" i="26"/>
  <c r="J118" i="27" s="1"/>
  <c r="BD394" i="26"/>
  <c r="K118" i="27" s="1"/>
  <c r="BV410" i="26"/>
  <c r="AC134" i="27" s="1"/>
  <c r="BU410" i="26"/>
  <c r="AB134" i="27" s="1"/>
  <c r="BL465" i="26"/>
  <c r="S189" i="27" s="1"/>
  <c r="BK465" i="26"/>
  <c r="R189" i="27" s="1"/>
  <c r="BC409" i="26"/>
  <c r="J133" i="27" s="1"/>
  <c r="BD409" i="26"/>
  <c r="K133" i="27" s="1"/>
  <c r="BG414" i="26"/>
  <c r="N138" i="27" s="1"/>
  <c r="BH414" i="26"/>
  <c r="O138" i="27" s="1"/>
  <c r="BL458" i="26"/>
  <c r="S182" i="27" s="1"/>
  <c r="BK458" i="26"/>
  <c r="R182" i="27" s="1"/>
  <c r="BI419" i="26"/>
  <c r="P143" i="27" s="1"/>
  <c r="BJ419" i="26"/>
  <c r="Q143" i="27" s="1"/>
  <c r="BJ407" i="26"/>
  <c r="Q131" i="27" s="1"/>
  <c r="BI407" i="26"/>
  <c r="P131" i="27" s="1"/>
  <c r="BR390" i="26"/>
  <c r="Y114" i="27" s="1"/>
  <c r="BQ390" i="26"/>
  <c r="X114" i="27" s="1"/>
  <c r="C106" i="27"/>
  <c r="B106" i="27"/>
  <c r="A107" i="27"/>
  <c r="D106" i="27"/>
  <c r="BZ445" i="26"/>
  <c r="AG169" i="27" s="1"/>
  <c r="BY445" i="26"/>
  <c r="AF169" i="27" s="1"/>
  <c r="BZ471" i="26"/>
  <c r="AG195" i="27" s="1"/>
  <c r="BY471" i="26"/>
  <c r="AF195" i="27" s="1"/>
  <c r="BJ450" i="26"/>
  <c r="Q174" i="27" s="1"/>
  <c r="BI450" i="26"/>
  <c r="P174" i="27" s="1"/>
  <c r="BA386" i="26"/>
  <c r="H110" i="27" s="1"/>
  <c r="BB386" i="26"/>
  <c r="I110" i="27" s="1"/>
  <c r="BN432" i="26"/>
  <c r="U156" i="27" s="1"/>
  <c r="BM432" i="26"/>
  <c r="T156" i="27" s="1"/>
  <c r="BR426" i="26"/>
  <c r="Y150" i="27" s="1"/>
  <c r="BQ426" i="26"/>
  <c r="X150" i="27" s="1"/>
  <c r="CF419" i="26"/>
  <c r="CE419" i="26"/>
  <c r="BV437" i="26"/>
  <c r="AC161" i="27" s="1"/>
  <c r="BU437" i="26"/>
  <c r="AB161" i="27" s="1"/>
  <c r="BV438" i="26"/>
  <c r="AC162" i="27" s="1"/>
  <c r="BU438" i="26"/>
  <c r="AB162" i="27" s="1"/>
  <c r="BP432" i="26"/>
  <c r="W156" i="27" s="1"/>
  <c r="BO432" i="26"/>
  <c r="V156" i="27" s="1"/>
  <c r="BW441" i="26"/>
  <c r="AD165" i="27" s="1"/>
  <c r="BX441" i="26"/>
  <c r="AE165" i="27" s="1"/>
  <c r="CA390" i="26"/>
  <c r="AH114" i="27" s="1"/>
  <c r="CB390" i="26"/>
  <c r="AI114" i="27" s="1"/>
  <c r="BC393" i="26"/>
  <c r="J117" i="27" s="1"/>
  <c r="BD393" i="26"/>
  <c r="K117" i="27" s="1"/>
  <c r="BJ467" i="26"/>
  <c r="Q191" i="27" s="1"/>
  <c r="BI467" i="26"/>
  <c r="P191" i="27" s="1"/>
  <c r="BJ440" i="26"/>
  <c r="Q164" i="27" s="1"/>
  <c r="BI440" i="26"/>
  <c r="P164" i="27" s="1"/>
  <c r="BP398" i="26"/>
  <c r="W122" i="27" s="1"/>
  <c r="BO398" i="26"/>
  <c r="V122" i="27" s="1"/>
  <c r="BE411" i="26"/>
  <c r="L135" i="27" s="1"/>
  <c r="BF411" i="26"/>
  <c r="M135" i="27" s="1"/>
  <c r="BZ390" i="26"/>
  <c r="AG114" i="27" s="1"/>
  <c r="BY390" i="26"/>
  <c r="AF114" i="27" s="1"/>
  <c r="BR464" i="26"/>
  <c r="Y188" i="27" s="1"/>
  <c r="BQ464" i="26"/>
  <c r="X188" i="27" s="1"/>
  <c r="CC391" i="26"/>
  <c r="CD391" i="26"/>
  <c r="BT442" i="26"/>
  <c r="AA166" i="27" s="1"/>
  <c r="BS442" i="26"/>
  <c r="Z166" i="27" s="1"/>
  <c r="BO458" i="26"/>
  <c r="V182" i="27" s="1"/>
  <c r="BP458" i="26"/>
  <c r="W182" i="27" s="1"/>
  <c r="BX436" i="26"/>
  <c r="AE160" i="27" s="1"/>
  <c r="BW436" i="26"/>
  <c r="AD160" i="27" s="1"/>
  <c r="CF389" i="26"/>
  <c r="CE389" i="26"/>
  <c r="BR420" i="26"/>
  <c r="Y144" i="27" s="1"/>
  <c r="BQ420" i="26"/>
  <c r="X144" i="27" s="1"/>
  <c r="CF382" i="26"/>
  <c r="CE382" i="26"/>
  <c r="BL424" i="26"/>
  <c r="S148" i="27" s="1"/>
  <c r="BK424" i="26"/>
  <c r="R148" i="27" s="1"/>
  <c r="CB420" i="26"/>
  <c r="AI144" i="27" s="1"/>
  <c r="CA420" i="26"/>
  <c r="AH144" i="27" s="1"/>
  <c r="BO413" i="26"/>
  <c r="V137" i="27" s="1"/>
  <c r="BP413" i="26"/>
  <c r="W137" i="27" s="1"/>
  <c r="BT387" i="26"/>
  <c r="AA111" i="27" s="1"/>
  <c r="BS387" i="26"/>
  <c r="Z111" i="27" s="1"/>
  <c r="BS410" i="26"/>
  <c r="Z134" i="27" s="1"/>
  <c r="BT410" i="26"/>
  <c r="AA134" i="27" s="1"/>
  <c r="BF438" i="26"/>
  <c r="M162" i="27" s="1"/>
  <c r="BE438" i="26"/>
  <c r="L162" i="27" s="1"/>
  <c r="BI454" i="26"/>
  <c r="P178" i="27" s="1"/>
  <c r="BJ454" i="26"/>
  <c r="Q178" i="27" s="1"/>
  <c r="BI414" i="26"/>
  <c r="P138" i="27" s="1"/>
  <c r="BJ414" i="26"/>
  <c r="Q138" i="27" s="1"/>
  <c r="BK398" i="26"/>
  <c r="R122" i="27" s="1"/>
  <c r="BL398" i="26"/>
  <c r="S122" i="27" s="1"/>
  <c r="BT416" i="26"/>
  <c r="AA140" i="27" s="1"/>
  <c r="BS416" i="26"/>
  <c r="Z140" i="27" s="1"/>
  <c r="BM403" i="26"/>
  <c r="T127" i="27" s="1"/>
  <c r="BN403" i="26"/>
  <c r="U127" i="27" s="1"/>
  <c r="CD445" i="26"/>
  <c r="CC445" i="26"/>
  <c r="BG429" i="26"/>
  <c r="N153" i="27" s="1"/>
  <c r="BH429" i="26"/>
  <c r="O153" i="27" s="1"/>
  <c r="BZ457" i="26"/>
  <c r="AG181" i="27" s="1"/>
  <c r="BY457" i="26"/>
  <c r="AF181" i="27" s="1"/>
  <c r="BL469" i="26"/>
  <c r="S193" i="27" s="1"/>
  <c r="BK469" i="26"/>
  <c r="R193" i="27" s="1"/>
  <c r="BA410" i="26"/>
  <c r="H134" i="27" s="1"/>
  <c r="BB410" i="26"/>
  <c r="I134" i="27" s="1"/>
  <c r="BB452" i="26"/>
  <c r="I176" i="27" s="1"/>
  <c r="BA452" i="26"/>
  <c r="H176" i="27" s="1"/>
  <c r="BH447" i="26"/>
  <c r="O171" i="27" s="1"/>
  <c r="BG447" i="26"/>
  <c r="N171" i="27" s="1"/>
  <c r="BF412" i="26"/>
  <c r="M136" i="27" s="1"/>
  <c r="BE412" i="26"/>
  <c r="L136" i="27" s="1"/>
  <c r="BH415" i="26"/>
  <c r="O139" i="27" s="1"/>
  <c r="BG415" i="26"/>
  <c r="N139" i="27" s="1"/>
  <c r="BG432" i="26"/>
  <c r="N156" i="27" s="1"/>
  <c r="BH432" i="26"/>
  <c r="O156" i="27" s="1"/>
  <c r="BN445" i="26"/>
  <c r="U169" i="27" s="1"/>
  <c r="BM445" i="26"/>
  <c r="T169" i="27" s="1"/>
  <c r="BJ416" i="26"/>
  <c r="Q140" i="27" s="1"/>
  <c r="BI416" i="26"/>
  <c r="P140" i="27" s="1"/>
  <c r="CC457" i="26"/>
  <c r="CD457" i="26"/>
  <c r="BJ399" i="26"/>
  <c r="Q123" i="27" s="1"/>
  <c r="BI399" i="26"/>
  <c r="P123" i="27" s="1"/>
  <c r="BX453" i="26"/>
  <c r="AE177" i="27" s="1"/>
  <c r="BW453" i="26"/>
  <c r="AD177" i="27" s="1"/>
  <c r="BL434" i="26"/>
  <c r="S158" i="27" s="1"/>
  <c r="BK434" i="26"/>
  <c r="R158" i="27" s="1"/>
  <c r="BH431" i="26"/>
  <c r="O155" i="27" s="1"/>
  <c r="BG431" i="26"/>
  <c r="N155" i="27" s="1"/>
  <c r="BU463" i="26"/>
  <c r="AB187" i="27" s="1"/>
  <c r="BV463" i="26"/>
  <c r="AC187" i="27" s="1"/>
  <c r="BG454" i="26"/>
  <c r="N178" i="27" s="1"/>
  <c r="BH454" i="26"/>
  <c r="O178" i="27" s="1"/>
  <c r="BI442" i="26"/>
  <c r="P166" i="27" s="1"/>
  <c r="BJ442" i="26"/>
  <c r="Q166" i="27" s="1"/>
  <c r="BB461" i="26"/>
  <c r="I185" i="27" s="1"/>
  <c r="BA461" i="26"/>
  <c r="H185" i="27" s="1"/>
  <c r="BZ414" i="26"/>
  <c r="AG138" i="27" s="1"/>
  <c r="BY414" i="26"/>
  <c r="AF138" i="27" s="1"/>
  <c r="BR430" i="26"/>
  <c r="Y154" i="27" s="1"/>
  <c r="BQ430" i="26"/>
  <c r="X154" i="27" s="1"/>
  <c r="CA383" i="26"/>
  <c r="AH107" i="27" s="1"/>
  <c r="CB383" i="26"/>
  <c r="AI107" i="27" s="1"/>
  <c r="C181" i="27"/>
  <c r="B181" i="27"/>
  <c r="D181" i="27"/>
  <c r="A182" i="27"/>
  <c r="BX478" i="26"/>
  <c r="AE202" i="27" s="1"/>
  <c r="BW478" i="26"/>
  <c r="AD202" i="27" s="1"/>
  <c r="BQ468" i="26"/>
  <c r="X192" i="27" s="1"/>
  <c r="BR468" i="26"/>
  <c r="Y192" i="27" s="1"/>
  <c r="BL449" i="26"/>
  <c r="S173" i="27" s="1"/>
  <c r="BK449" i="26"/>
  <c r="R173" i="27" s="1"/>
  <c r="BR384" i="26"/>
  <c r="Y108" i="27" s="1"/>
  <c r="BQ384" i="26"/>
  <c r="X108" i="27" s="1"/>
  <c r="BK478" i="26"/>
  <c r="R202" i="27" s="1"/>
  <c r="BL478" i="26"/>
  <c r="S202" i="27" s="1"/>
  <c r="D174" i="27"/>
  <c r="A175" i="27"/>
  <c r="C174" i="27"/>
  <c r="B174" i="27"/>
  <c r="BD403" i="26"/>
  <c r="K127" i="27" s="1"/>
  <c r="BC403" i="26"/>
  <c r="J127" i="27" s="1"/>
  <c r="CF428" i="26"/>
  <c r="CE428" i="26"/>
  <c r="BB448" i="26"/>
  <c r="I172" i="27" s="1"/>
  <c r="BA448" i="26"/>
  <c r="H172" i="27" s="1"/>
  <c r="BV462" i="26"/>
  <c r="AC186" i="27" s="1"/>
  <c r="BU462" i="26"/>
  <c r="AB186" i="27" s="1"/>
  <c r="CE423" i="26"/>
  <c r="CF423" i="26"/>
  <c r="CA398" i="26"/>
  <c r="AH122" i="27" s="1"/>
  <c r="CB398" i="26"/>
  <c r="AI122" i="27" s="1"/>
  <c r="BQ478" i="26"/>
  <c r="X202" i="27" s="1"/>
  <c r="BR478" i="26"/>
  <c r="Y202" i="27" s="1"/>
  <c r="BS470" i="26"/>
  <c r="Z194" i="27" s="1"/>
  <c r="BT470" i="26"/>
  <c r="AA194" i="27" s="1"/>
  <c r="BI389" i="26"/>
  <c r="P113" i="27" s="1"/>
  <c r="BJ389" i="26"/>
  <c r="Q113" i="27" s="1"/>
  <c r="BB399" i="26"/>
  <c r="I123" i="27" s="1"/>
  <c r="BA399" i="26"/>
  <c r="H123" i="27" s="1"/>
  <c r="BP471" i="26"/>
  <c r="W195" i="27" s="1"/>
  <c r="BO471" i="26"/>
  <c r="V195" i="27" s="1"/>
  <c r="BG407" i="26"/>
  <c r="N131" i="27" s="1"/>
  <c r="BH407" i="26"/>
  <c r="O131" i="27" s="1"/>
  <c r="BX415" i="26"/>
  <c r="AE139" i="27" s="1"/>
  <c r="BW415" i="26"/>
  <c r="AD139" i="27" s="1"/>
  <c r="BO427" i="26"/>
  <c r="V151" i="27" s="1"/>
  <c r="BP427" i="26"/>
  <c r="W151" i="27" s="1"/>
  <c r="BH382" i="26"/>
  <c r="O106" i="27" s="1"/>
  <c r="BG382" i="26"/>
  <c r="N106" i="27" s="1"/>
  <c r="BV382" i="26"/>
  <c r="AC106" i="27" s="1"/>
  <c r="BU382" i="26"/>
  <c r="AB106" i="27" s="1"/>
  <c r="BN461" i="26"/>
  <c r="U185" i="27" s="1"/>
  <c r="BM461" i="26"/>
  <c r="T185" i="27" s="1"/>
  <c r="BK474" i="26"/>
  <c r="R198" i="27" s="1"/>
  <c r="BL474" i="26"/>
  <c r="S198" i="27" s="1"/>
  <c r="BZ412" i="26"/>
  <c r="AG136" i="27" s="1"/>
  <c r="BY412" i="26"/>
  <c r="AF136" i="27" s="1"/>
  <c r="BB388" i="26"/>
  <c r="I112" i="27" s="1"/>
  <c r="BA388" i="26"/>
  <c r="H112" i="27" s="1"/>
  <c r="BH475" i="26"/>
  <c r="O199" i="27" s="1"/>
  <c r="BG475" i="26"/>
  <c r="N199" i="27" s="1"/>
  <c r="BU420" i="26"/>
  <c r="AB144" i="27" s="1"/>
  <c r="BV420" i="26"/>
  <c r="AC144" i="27" s="1"/>
  <c r="BN385" i="26"/>
  <c r="U109" i="27" s="1"/>
  <c r="BM385" i="26"/>
  <c r="T109" i="27" s="1"/>
  <c r="BN428" i="26"/>
  <c r="U152" i="27" s="1"/>
  <c r="BM428" i="26"/>
  <c r="T152" i="27" s="1"/>
  <c r="CB432" i="26"/>
  <c r="AI156" i="27" s="1"/>
  <c r="CA432" i="26"/>
  <c r="AH156" i="27" s="1"/>
  <c r="BV400" i="26"/>
  <c r="AC124" i="27" s="1"/>
  <c r="BU400" i="26"/>
  <c r="AB124" i="27" s="1"/>
  <c r="BF409" i="26"/>
  <c r="M133" i="27" s="1"/>
  <c r="BE409" i="26"/>
  <c r="L133" i="27" s="1"/>
  <c r="CB438" i="26"/>
  <c r="AI162" i="27" s="1"/>
  <c r="CA438" i="26"/>
  <c r="AH162" i="27" s="1"/>
  <c r="BI466" i="26"/>
  <c r="P190" i="27" s="1"/>
  <c r="BJ466" i="26"/>
  <c r="Q190" i="27" s="1"/>
  <c r="CC387" i="26"/>
  <c r="CD387" i="26"/>
  <c r="BF405" i="26"/>
  <c r="M129" i="27" s="1"/>
  <c r="BE405" i="26"/>
  <c r="L129" i="27" s="1"/>
  <c r="BN418" i="26"/>
  <c r="U142" i="27" s="1"/>
  <c r="BM418" i="26"/>
  <c r="T142" i="27" s="1"/>
  <c r="BO429" i="26"/>
  <c r="V153" i="27" s="1"/>
  <c r="BP429" i="26"/>
  <c r="W153" i="27" s="1"/>
  <c r="BT439" i="26"/>
  <c r="AA163" i="27" s="1"/>
  <c r="BS439" i="26"/>
  <c r="Z163" i="27" s="1"/>
  <c r="BN382" i="26"/>
  <c r="U106" i="27" s="1"/>
  <c r="BM382" i="26"/>
  <c r="T106" i="27" s="1"/>
  <c r="BZ388" i="26"/>
  <c r="AG112" i="27" s="1"/>
  <c r="BY388" i="26"/>
  <c r="AF112" i="27" s="1"/>
  <c r="BJ391" i="26"/>
  <c r="Q115" i="27" s="1"/>
  <c r="BI391" i="26"/>
  <c r="P115" i="27" s="1"/>
  <c r="CE433" i="26"/>
  <c r="CF433" i="26"/>
  <c r="B129" i="27"/>
  <c r="C129" i="27"/>
  <c r="A130" i="27"/>
  <c r="D129" i="27"/>
  <c r="CA415" i="26"/>
  <c r="AH139" i="27" s="1"/>
  <c r="CB415" i="26"/>
  <c r="AI139" i="27" s="1"/>
  <c r="BD465" i="26"/>
  <c r="K189" i="27" s="1"/>
  <c r="BC465" i="26"/>
  <c r="J189" i="27" s="1"/>
  <c r="BB415" i="26"/>
  <c r="I139" i="27" s="1"/>
  <c r="BA415" i="26"/>
  <c r="H139" i="27" s="1"/>
  <c r="BB476" i="26"/>
  <c r="I200" i="27" s="1"/>
  <c r="BA476" i="26"/>
  <c r="H200" i="27" s="1"/>
  <c r="BT392" i="26"/>
  <c r="AA116" i="27" s="1"/>
  <c r="BS392" i="26"/>
  <c r="Z116" i="27" s="1"/>
  <c r="BF429" i="26"/>
  <c r="M153" i="27" s="1"/>
  <c r="BE429" i="26"/>
  <c r="L153" i="27" s="1"/>
  <c r="BK387" i="26"/>
  <c r="R111" i="27" s="1"/>
  <c r="BL387" i="26"/>
  <c r="S111" i="27" s="1"/>
  <c r="BN433" i="26"/>
  <c r="U157" i="27" s="1"/>
  <c r="BM433" i="26"/>
  <c r="T157" i="27" s="1"/>
  <c r="D161" i="27"/>
  <c r="B161" i="27"/>
  <c r="C161" i="27"/>
  <c r="A162" i="27"/>
  <c r="BE407" i="26"/>
  <c r="L131" i="27" s="1"/>
  <c r="BF407" i="26"/>
  <c r="M131" i="27" s="1"/>
  <c r="BC412" i="26"/>
  <c r="J136" i="27" s="1"/>
  <c r="BD412" i="26"/>
  <c r="K136" i="27" s="1"/>
  <c r="BY474" i="26"/>
  <c r="AF198" i="27" s="1"/>
  <c r="BZ474" i="26"/>
  <c r="AG198" i="27" s="1"/>
  <c r="BL380" i="26"/>
  <c r="S104" i="27" s="1"/>
  <c r="BK380" i="26"/>
  <c r="R104" i="27" s="1"/>
  <c r="BJ408" i="26"/>
  <c r="Q132" i="27" s="1"/>
  <c r="BI408" i="26"/>
  <c r="P132" i="27" s="1"/>
  <c r="BW385" i="26"/>
  <c r="AD109" i="27" s="1"/>
  <c r="BX385" i="26"/>
  <c r="AE109" i="27" s="1"/>
  <c r="BC478" i="26"/>
  <c r="J202" i="27" s="1"/>
  <c r="BD478" i="26"/>
  <c r="K202" i="27" s="1"/>
  <c r="CE395" i="26"/>
  <c r="CF395" i="26"/>
  <c r="CC442" i="26"/>
  <c r="CD442" i="26"/>
  <c r="C186" i="27"/>
  <c r="D186" i="27"/>
  <c r="B186" i="27"/>
  <c r="A187" i="27"/>
  <c r="BX452" i="26"/>
  <c r="AE176" i="27" s="1"/>
  <c r="BW452" i="26"/>
  <c r="AD176" i="27" s="1"/>
  <c r="BV448" i="26"/>
  <c r="AC172" i="27" s="1"/>
  <c r="BU448" i="26"/>
  <c r="AB172" i="27" s="1"/>
  <c r="CB450" i="26"/>
  <c r="AI174" i="27" s="1"/>
  <c r="CA450" i="26"/>
  <c r="AH174" i="27" s="1"/>
  <c r="BV470" i="26"/>
  <c r="AC194" i="27" s="1"/>
  <c r="BU470" i="26"/>
  <c r="AB194" i="27" s="1"/>
  <c r="BM391" i="26"/>
  <c r="T115" i="27" s="1"/>
  <c r="BN391" i="26"/>
  <c r="U115" i="27" s="1"/>
  <c r="BF470" i="26"/>
  <c r="M194" i="27" s="1"/>
  <c r="BE470" i="26"/>
  <c r="L194" i="27" s="1"/>
  <c r="BW403" i="26"/>
  <c r="AD127" i="27" s="1"/>
  <c r="BX403" i="26"/>
  <c r="AE127" i="27" s="1"/>
  <c r="BC463" i="26"/>
  <c r="J187" i="27" s="1"/>
  <c r="BD463" i="26"/>
  <c r="K187" i="27" s="1"/>
  <c r="BA446" i="26"/>
  <c r="H170" i="27" s="1"/>
  <c r="BB446" i="26"/>
  <c r="I170" i="27" s="1"/>
  <c r="BK423" i="26"/>
  <c r="R147" i="27" s="1"/>
  <c r="BL423" i="26"/>
  <c r="S147" i="27" s="1"/>
  <c r="BD454" i="26"/>
  <c r="K178" i="27" s="1"/>
  <c r="BC454" i="26"/>
  <c r="J178" i="27" s="1"/>
  <c r="C152" i="27"/>
  <c r="B152" i="27"/>
  <c r="D152" i="27"/>
  <c r="A153" i="27"/>
  <c r="BY413" i="26"/>
  <c r="AF137" i="27" s="1"/>
  <c r="BZ413" i="26"/>
  <c r="AG137" i="27" s="1"/>
  <c r="CF420" i="26"/>
  <c r="CE420" i="26"/>
  <c r="BT468" i="26"/>
  <c r="AA192" i="27" s="1"/>
  <c r="BS468" i="26"/>
  <c r="Z192" i="27" s="1"/>
  <c r="CE414" i="26"/>
  <c r="CF414" i="26"/>
  <c r="CA410" i="26"/>
  <c r="AH134" i="27" s="1"/>
  <c r="CB410" i="26"/>
  <c r="AI134" i="27" s="1"/>
  <c r="B167" i="27"/>
  <c r="C167" i="27"/>
  <c r="D167" i="27"/>
  <c r="A168" i="27"/>
  <c r="BO435" i="26"/>
  <c r="V159" i="27" s="1"/>
  <c r="BP435" i="26"/>
  <c r="W159" i="27" s="1"/>
  <c r="BZ400" i="26"/>
  <c r="AG124" i="27" s="1"/>
  <c r="BY400" i="26"/>
  <c r="AF124" i="27" s="1"/>
  <c r="BF446" i="26"/>
  <c r="M170" i="27" s="1"/>
  <c r="BE446" i="26"/>
  <c r="L170" i="27" s="1"/>
  <c r="BK442" i="26"/>
  <c r="R166" i="27" s="1"/>
  <c r="BL442" i="26"/>
  <c r="S166" i="27" s="1"/>
  <c r="CD403" i="26"/>
  <c r="CC403" i="26"/>
  <c r="BK430" i="26"/>
  <c r="R154" i="27" s="1"/>
  <c r="BL430" i="26"/>
  <c r="S154" i="27" s="1"/>
  <c r="CE429" i="26"/>
  <c r="CF429" i="26"/>
  <c r="BM451" i="26"/>
  <c r="T175" i="27" s="1"/>
  <c r="BN451" i="26"/>
  <c r="U175" i="27" s="1"/>
  <c r="BX451" i="26"/>
  <c r="AE175" i="27" s="1"/>
  <c r="BW451" i="26"/>
  <c r="AD175" i="27" s="1"/>
  <c r="A136" i="27"/>
  <c r="B135" i="27"/>
  <c r="C135" i="27"/>
  <c r="D135" i="27"/>
  <c r="BA459" i="26"/>
  <c r="H183" i="27" s="1"/>
  <c r="BB459" i="26"/>
  <c r="I183" i="27" s="1"/>
  <c r="BT477" i="26"/>
  <c r="AA201" i="27" s="1"/>
  <c r="BS477" i="26"/>
  <c r="Z201" i="27" s="1"/>
  <c r="BX395" i="26"/>
  <c r="AE119" i="27" s="1"/>
  <c r="BW395" i="26"/>
  <c r="AD119" i="27" s="1"/>
  <c r="BF452" i="26"/>
  <c r="M176" i="27" s="1"/>
  <c r="BE452" i="26"/>
  <c r="L176" i="27" s="1"/>
  <c r="B147" i="27"/>
  <c r="D147" i="27"/>
  <c r="C147" i="27"/>
  <c r="A148" i="27"/>
  <c r="BO421" i="26"/>
  <c r="V145" i="27" s="1"/>
  <c r="BP421" i="26"/>
  <c r="W145" i="27" s="1"/>
  <c r="BL400" i="26"/>
  <c r="S124" i="27" s="1"/>
  <c r="BK400" i="26"/>
  <c r="R124" i="27" s="1"/>
  <c r="BX419" i="26"/>
  <c r="AE143" i="27" s="1"/>
  <c r="BW419" i="26"/>
  <c r="AD143" i="27" s="1"/>
  <c r="BN452" i="26"/>
  <c r="U176" i="27" s="1"/>
  <c r="BM452" i="26"/>
  <c r="T176" i="27" s="1"/>
  <c r="BQ389" i="26"/>
  <c r="X113" i="27" s="1"/>
  <c r="BR389" i="26"/>
  <c r="Y113" i="27" s="1"/>
  <c r="BR452" i="26"/>
  <c r="Y176" i="27" s="1"/>
  <c r="BQ452" i="26"/>
  <c r="X176" i="27" s="1"/>
  <c r="BX384" i="26"/>
  <c r="AE108" i="27" s="1"/>
  <c r="BW384" i="26"/>
  <c r="AD108" i="27" s="1"/>
  <c r="CF402" i="26"/>
  <c r="CE402" i="26"/>
  <c r="B194" i="27"/>
  <c r="A195" i="27"/>
  <c r="D194" i="27"/>
  <c r="C194" i="27"/>
  <c r="CB440" i="26"/>
  <c r="AI164" i="27" s="1"/>
  <c r="CA440" i="26"/>
  <c r="AH164" i="27" s="1"/>
  <c r="BA381" i="26"/>
  <c r="H105" i="27" s="1"/>
  <c r="BB381" i="26"/>
  <c r="I105" i="27" s="1"/>
  <c r="BX474" i="26"/>
  <c r="AE198" i="27" s="1"/>
  <c r="BW474" i="26"/>
  <c r="AD198" i="27" s="1"/>
  <c r="BG417" i="26"/>
  <c r="N141" i="27" s="1"/>
  <c r="BH417" i="26"/>
  <c r="O141" i="27" s="1"/>
  <c r="BT464" i="26"/>
  <c r="AA188" i="27" s="1"/>
  <c r="BS464" i="26"/>
  <c r="Z188" i="27" s="1"/>
  <c r="BP411" i="26"/>
  <c r="W135" i="27" s="1"/>
  <c r="BO411" i="26"/>
  <c r="V135" i="27" s="1"/>
  <c r="BZ394" i="26"/>
  <c r="AG118" i="27" s="1"/>
  <c r="BY394" i="26"/>
  <c r="AF118" i="27" s="1"/>
  <c r="BO469" i="26"/>
  <c r="V193" i="27" s="1"/>
  <c r="BP469" i="26"/>
  <c r="W193" i="27" s="1"/>
  <c r="BO459" i="26"/>
  <c r="V183" i="27" s="1"/>
  <c r="BP459" i="26"/>
  <c r="W183" i="27" s="1"/>
  <c r="BA443" i="26"/>
  <c r="H167" i="27" s="1"/>
  <c r="BB443" i="26"/>
  <c r="I167" i="27" s="1"/>
  <c r="C128" i="27"/>
  <c r="B128" i="27"/>
  <c r="D128" i="27"/>
  <c r="A129" i="27"/>
  <c r="CB425" i="26"/>
  <c r="AI149" i="27" s="1"/>
  <c r="CA425" i="26"/>
  <c r="AH149" i="27" s="1"/>
  <c r="BG467" i="26"/>
  <c r="N191" i="27" s="1"/>
  <c r="BH467" i="26"/>
  <c r="O191" i="27" s="1"/>
  <c r="BF392" i="26"/>
  <c r="M116" i="27" s="1"/>
  <c r="BE392" i="26"/>
  <c r="L116" i="27" s="1"/>
  <c r="BT404" i="26"/>
  <c r="AA128" i="27" s="1"/>
  <c r="BS404" i="26"/>
  <c r="Z128" i="27" s="1"/>
  <c r="BC467" i="26"/>
  <c r="J191" i="27" s="1"/>
  <c r="BD467" i="26"/>
  <c r="K191" i="27" s="1"/>
  <c r="BB427" i="26"/>
  <c r="I151" i="27" s="1"/>
  <c r="BA427" i="26"/>
  <c r="H151" i="27" s="1"/>
  <c r="BP384" i="26"/>
  <c r="W108" i="27" s="1"/>
  <c r="BO384" i="26"/>
  <c r="V108" i="27" s="1"/>
  <c r="BJ463" i="26"/>
  <c r="Q187" i="27" s="1"/>
  <c r="BI463" i="26"/>
  <c r="P187" i="27" s="1"/>
  <c r="BA397" i="26"/>
  <c r="H121" i="27" s="1"/>
  <c r="BB397" i="26"/>
  <c r="I121" i="27" s="1"/>
  <c r="BB453" i="26"/>
  <c r="I177" i="27" s="1"/>
  <c r="BA453" i="26"/>
  <c r="H177" i="27" s="1"/>
  <c r="BD397" i="26"/>
  <c r="K121" i="27" s="1"/>
  <c r="BC397" i="26"/>
  <c r="J121" i="27" s="1"/>
  <c r="CB426" i="26"/>
  <c r="AI150" i="27" s="1"/>
  <c r="CA426" i="26"/>
  <c r="AH150" i="27" s="1"/>
  <c r="CB403" i="26"/>
  <c r="AI127" i="27" s="1"/>
  <c r="CA403" i="26"/>
  <c r="AH127" i="27" s="1"/>
  <c r="BE449" i="26"/>
  <c r="L173" i="27" s="1"/>
  <c r="BF449" i="26"/>
  <c r="M173" i="27" s="1"/>
  <c r="B130" i="27"/>
  <c r="C130" i="27"/>
  <c r="A131" i="27"/>
  <c r="D130" i="27"/>
  <c r="BO418" i="26"/>
  <c r="V142" i="27" s="1"/>
  <c r="BP418" i="26"/>
  <c r="W142" i="27" s="1"/>
  <c r="BT389" i="26"/>
  <c r="AA113" i="27" s="1"/>
  <c r="BS389" i="26"/>
  <c r="Z113" i="27" s="1"/>
  <c r="CE464" i="26"/>
  <c r="CF464" i="26"/>
  <c r="BQ427" i="26"/>
  <c r="X151" i="27" s="1"/>
  <c r="BR427" i="26"/>
  <c r="Y151" i="27" s="1"/>
  <c r="BK446" i="26"/>
  <c r="R170" i="27" s="1"/>
  <c r="BL446" i="26"/>
  <c r="S170" i="27" s="1"/>
  <c r="BL477" i="26"/>
  <c r="S201" i="27" s="1"/>
  <c r="BK477" i="26"/>
  <c r="R201" i="27" s="1"/>
  <c r="BF383" i="26"/>
  <c r="M107" i="27" s="1"/>
  <c r="BE383" i="26"/>
  <c r="L107" i="27" s="1"/>
  <c r="BB413" i="26"/>
  <c r="I137" i="27" s="1"/>
  <c r="BA413" i="26"/>
  <c r="H137" i="27" s="1"/>
  <c r="BG381" i="26"/>
  <c r="N105" i="27" s="1"/>
  <c r="BH381" i="26"/>
  <c r="O105" i="27" s="1"/>
  <c r="BL421" i="26"/>
  <c r="S145" i="27" s="1"/>
  <c r="BK421" i="26"/>
  <c r="R145" i="27" s="1"/>
  <c r="BD458" i="26"/>
  <c r="K182" i="27" s="1"/>
  <c r="BC458" i="26"/>
  <c r="J182" i="27" s="1"/>
  <c r="BF420" i="26"/>
  <c r="M144" i="27" s="1"/>
  <c r="BY410" i="26"/>
  <c r="AF134" i="27" s="1"/>
  <c r="BZ410" i="26"/>
  <c r="AG134" i="27" s="1"/>
  <c r="CB387" i="26"/>
  <c r="AI111" i="27" s="1"/>
  <c r="CA387" i="26"/>
  <c r="AH111" i="27" s="1"/>
  <c r="BP391" i="26"/>
  <c r="W115" i="27" s="1"/>
  <c r="BO391" i="26"/>
  <c r="V115" i="27" s="1"/>
  <c r="BN435" i="26"/>
  <c r="U159" i="27" s="1"/>
  <c r="BM435" i="26"/>
  <c r="T159" i="27" s="1"/>
  <c r="BC402" i="26"/>
  <c r="J126" i="27" s="1"/>
  <c r="BD402" i="26"/>
  <c r="K126" i="27" s="1"/>
  <c r="BT445" i="26"/>
  <c r="AA169" i="27" s="1"/>
  <c r="BS445" i="26"/>
  <c r="Z169" i="27" s="1"/>
  <c r="A139" i="27"/>
  <c r="C138" i="27"/>
  <c r="B138" i="27"/>
  <c r="D138" i="27"/>
  <c r="CD418" i="26"/>
  <c r="CC418" i="26"/>
  <c r="CF460" i="26"/>
  <c r="CE460" i="26"/>
  <c r="BA455" i="26"/>
  <c r="H179" i="27" s="1"/>
  <c r="BB455" i="26"/>
  <c r="I179" i="27" s="1"/>
  <c r="BZ384" i="26"/>
  <c r="AG108" i="27" s="1"/>
  <c r="BY384" i="26"/>
  <c r="AF108" i="27" s="1"/>
  <c r="BR433" i="26"/>
  <c r="Y157" i="27" s="1"/>
  <c r="BQ433" i="26"/>
  <c r="X157" i="27" s="1"/>
  <c r="BV432" i="26"/>
  <c r="AC156" i="27" s="1"/>
  <c r="BU432" i="26"/>
  <c r="AB156" i="27" s="1"/>
  <c r="D178" i="27"/>
  <c r="C178" i="27"/>
  <c r="A179" i="27"/>
  <c r="B178" i="27"/>
  <c r="BY411" i="26"/>
  <c r="AF135" i="27" s="1"/>
  <c r="BZ411" i="26"/>
  <c r="AG135" i="27" s="1"/>
  <c r="BW390" i="26"/>
  <c r="AD114" i="27" s="1"/>
  <c r="BX390" i="26"/>
  <c r="AE114" i="27" s="1"/>
  <c r="BH410" i="26"/>
  <c r="O134" i="27" s="1"/>
  <c r="BG410" i="26"/>
  <c r="N134" i="27" s="1"/>
  <c r="BL428" i="26"/>
  <c r="S152" i="27" s="1"/>
  <c r="BK428" i="26"/>
  <c r="R152" i="27" s="1"/>
  <c r="BP415" i="26"/>
  <c r="W139" i="27" s="1"/>
  <c r="BO415" i="26"/>
  <c r="V139" i="27" s="1"/>
  <c r="BD446" i="26"/>
  <c r="K170" i="27" s="1"/>
  <c r="BC446" i="26"/>
  <c r="J170" i="27" s="1"/>
  <c r="CA439" i="26"/>
  <c r="AH163" i="27" s="1"/>
  <c r="CB439" i="26"/>
  <c r="AI163" i="27" s="1"/>
  <c r="BV404" i="26"/>
  <c r="AC128" i="27" s="1"/>
  <c r="BU404" i="26"/>
  <c r="AB128" i="27" s="1"/>
  <c r="BR460" i="26"/>
  <c r="Y184" i="27" s="1"/>
  <c r="BQ460" i="26"/>
  <c r="X184" i="27" s="1"/>
  <c r="BB421" i="26"/>
  <c r="I145" i="27" s="1"/>
  <c r="BA421" i="26"/>
  <c r="H145" i="27" s="1"/>
  <c r="CA474" i="26"/>
  <c r="AH198" i="27" s="1"/>
  <c r="CB474" i="26"/>
  <c r="AI198" i="27" s="1"/>
  <c r="BP430" i="26"/>
  <c r="W154" i="27" s="1"/>
  <c r="BO430" i="26"/>
  <c r="V154" i="27" s="1"/>
  <c r="BV452" i="26"/>
  <c r="AC176" i="27" s="1"/>
  <c r="BU452" i="26"/>
  <c r="AB176" i="27" s="1"/>
  <c r="CF401" i="26"/>
  <c r="CE401" i="26"/>
  <c r="BW476" i="26"/>
  <c r="AD200" i="27" s="1"/>
  <c r="BX476" i="26"/>
  <c r="AE200" i="27" s="1"/>
  <c r="CD423" i="26"/>
  <c r="CC423" i="26"/>
  <c r="BB463" i="26"/>
  <c r="I187" i="27" s="1"/>
  <c r="BA463" i="26"/>
  <c r="H187" i="27" s="1"/>
  <c r="BN413" i="26"/>
  <c r="U137" i="27" s="1"/>
  <c r="BM413" i="26"/>
  <c r="T137" i="27" s="1"/>
  <c r="BB422" i="26"/>
  <c r="I146" i="27" s="1"/>
  <c r="BA422" i="26"/>
  <c r="H146" i="27" s="1"/>
  <c r="BZ477" i="26"/>
  <c r="AG201" i="27" s="1"/>
  <c r="BY477" i="26"/>
  <c r="AF201" i="27" s="1"/>
  <c r="BP419" i="26"/>
  <c r="W143" i="27" s="1"/>
  <c r="BO419" i="26"/>
  <c r="V143" i="27" s="1"/>
  <c r="BH444" i="26"/>
  <c r="O168" i="27" s="1"/>
  <c r="BG444" i="26"/>
  <c r="N168" i="27" s="1"/>
  <c r="BL412" i="26"/>
  <c r="S136" i="27" s="1"/>
  <c r="BK412" i="26"/>
  <c r="R136" i="27" s="1"/>
  <c r="BT462" i="26"/>
  <c r="AA186" i="27" s="1"/>
  <c r="BS462" i="26"/>
  <c r="Z186" i="27" s="1"/>
  <c r="CF386" i="26"/>
  <c r="CE386" i="26"/>
  <c r="BF478" i="26"/>
  <c r="M202" i="27" s="1"/>
  <c r="BE478" i="26"/>
  <c r="L202" i="27" s="1"/>
  <c r="BQ463" i="26"/>
  <c r="X187" i="27" s="1"/>
  <c r="BR463" i="26"/>
  <c r="Y187" i="27" s="1"/>
  <c r="BL407" i="26"/>
  <c r="S131" i="27" s="1"/>
  <c r="BK407" i="26"/>
  <c r="R131" i="27" s="1"/>
  <c r="BB447" i="26"/>
  <c r="I171" i="27" s="1"/>
  <c r="BA447" i="26"/>
  <c r="H171" i="27" s="1"/>
  <c r="CD471" i="26"/>
  <c r="CC471" i="26"/>
  <c r="BH425" i="26"/>
  <c r="O149" i="27" s="1"/>
  <c r="BG425" i="26"/>
  <c r="N149" i="27" s="1"/>
  <c r="BP460" i="26"/>
  <c r="W184" i="27" s="1"/>
  <c r="BO460" i="26"/>
  <c r="V184" i="27" s="1"/>
  <c r="BL386" i="26"/>
  <c r="S110" i="27" s="1"/>
  <c r="BK386" i="26"/>
  <c r="R110" i="27" s="1"/>
  <c r="CC464" i="26"/>
  <c r="CD464" i="26"/>
  <c r="BT396" i="26"/>
  <c r="AA120" i="27" s="1"/>
  <c r="BS396" i="26"/>
  <c r="Z120" i="27" s="1"/>
  <c r="CE472" i="26"/>
  <c r="CF472" i="26"/>
  <c r="BA469" i="26"/>
  <c r="H193" i="27" s="1"/>
  <c r="BB469" i="26"/>
  <c r="I193" i="27" s="1"/>
  <c r="BQ444" i="26"/>
  <c r="X168" i="27" s="1"/>
  <c r="BR444" i="26"/>
  <c r="Y168" i="27" s="1"/>
  <c r="BP439" i="26"/>
  <c r="W163" i="27" s="1"/>
  <c r="BO439" i="26"/>
  <c r="V163" i="27" s="1"/>
  <c r="BM455" i="26"/>
  <c r="T179" i="27" s="1"/>
  <c r="BN455" i="26"/>
  <c r="U179" i="27" s="1"/>
  <c r="BN443" i="26"/>
  <c r="U167" i="27" s="1"/>
  <c r="BM443" i="26"/>
  <c r="T167" i="27" s="1"/>
  <c r="BA471" i="26"/>
  <c r="H195" i="27" s="1"/>
  <c r="BB471" i="26"/>
  <c r="I195" i="27" s="1"/>
  <c r="BU391" i="26"/>
  <c r="AB115" i="27" s="1"/>
  <c r="BV391" i="26"/>
  <c r="AC115" i="27" s="1"/>
  <c r="BV422" i="26"/>
  <c r="AC146" i="27" s="1"/>
  <c r="BU422" i="26"/>
  <c r="AB146" i="27" s="1"/>
  <c r="A106" i="27"/>
  <c r="B105" i="27"/>
  <c r="C105" i="27"/>
  <c r="D105" i="27"/>
  <c r="BM439" i="26"/>
  <c r="T163" i="27" s="1"/>
  <c r="BN439" i="26"/>
  <c r="U163" i="27" s="1"/>
  <c r="CB465" i="26"/>
  <c r="AI189" i="27" s="1"/>
  <c r="CA465" i="26"/>
  <c r="AH189" i="27" s="1"/>
  <c r="BE444" i="26"/>
  <c r="L168" i="27" s="1"/>
  <c r="BF444" i="26"/>
  <c r="M168" i="27" s="1"/>
  <c r="CE450" i="26"/>
  <c r="CF450" i="26"/>
  <c r="BY386" i="26"/>
  <c r="AF110" i="27" s="1"/>
  <c r="BZ386" i="26"/>
  <c r="AG110" i="27" s="1"/>
  <c r="CF394" i="26"/>
  <c r="CE394" i="26"/>
  <c r="BR467" i="26"/>
  <c r="Y191" i="27" s="1"/>
  <c r="BQ467" i="26"/>
  <c r="X191" i="27" s="1"/>
  <c r="BR449" i="26"/>
  <c r="Y173" i="27" s="1"/>
  <c r="BQ449" i="26"/>
  <c r="X173" i="27" s="1"/>
  <c r="CC462" i="26"/>
  <c r="CD462" i="26"/>
  <c r="BB414" i="26"/>
  <c r="I138" i="27" s="1"/>
  <c r="BA414" i="26"/>
  <c r="H138" i="27" s="1"/>
  <c r="C131" i="27"/>
  <c r="D131" i="27"/>
  <c r="B131" i="27"/>
  <c r="A132" i="27"/>
  <c r="CA442" i="26"/>
  <c r="AH166" i="27" s="1"/>
  <c r="CB442" i="26"/>
  <c r="AI166" i="27" s="1"/>
  <c r="BN412" i="26"/>
  <c r="U136" i="27" s="1"/>
  <c r="BM412" i="26"/>
  <c r="T136" i="27" s="1"/>
  <c r="BS394" i="26"/>
  <c r="Z118" i="27" s="1"/>
  <c r="BT394" i="26"/>
  <c r="AA118" i="27" s="1"/>
  <c r="BZ436" i="26"/>
  <c r="AG160" i="27" s="1"/>
  <c r="BY436" i="26"/>
  <c r="AF160" i="27" s="1"/>
  <c r="BF454" i="26"/>
  <c r="M178" i="27" s="1"/>
  <c r="BE454" i="26"/>
  <c r="L178" i="27" s="1"/>
  <c r="BI397" i="26"/>
  <c r="P121" i="27" s="1"/>
  <c r="BJ397" i="26"/>
  <c r="Q121" i="27" s="1"/>
  <c r="BH457" i="26"/>
  <c r="O181" i="27" s="1"/>
  <c r="BG457" i="26"/>
  <c r="N181" i="27" s="1"/>
  <c r="CC467" i="26"/>
  <c r="CD467" i="26"/>
  <c r="BC423" i="26"/>
  <c r="J147" i="27" s="1"/>
  <c r="BD423" i="26"/>
  <c r="K147" i="27" s="1"/>
  <c r="BB458" i="26"/>
  <c r="I182" i="27" s="1"/>
  <c r="BA458" i="26"/>
  <c r="H182" i="27" s="1"/>
  <c r="BM465" i="26"/>
  <c r="T189" i="27" s="1"/>
  <c r="BN465" i="26"/>
  <c r="U189" i="27" s="1"/>
  <c r="BB437" i="26"/>
  <c r="I161" i="27" s="1"/>
  <c r="BA437" i="26"/>
  <c r="H161" i="27" s="1"/>
  <c r="BX411" i="26"/>
  <c r="AE135" i="27" s="1"/>
  <c r="BW411" i="26"/>
  <c r="AD135" i="27" s="1"/>
  <c r="BP394" i="26"/>
  <c r="W118" i="27" s="1"/>
  <c r="BO394" i="26"/>
  <c r="V118" i="27" s="1"/>
  <c r="BL426" i="26"/>
  <c r="S150" i="27" s="1"/>
  <c r="BK426" i="26"/>
  <c r="R150" i="27" s="1"/>
  <c r="CD477" i="26"/>
  <c r="CC477" i="26"/>
  <c r="BJ439" i="26"/>
  <c r="Q163" i="27" s="1"/>
  <c r="BI439" i="26"/>
  <c r="P163" i="27" s="1"/>
  <c r="BB440" i="26"/>
  <c r="I164" i="27" s="1"/>
  <c r="BA440" i="26"/>
  <c r="H164" i="27" s="1"/>
  <c r="BD389" i="26"/>
  <c r="K113" i="27" s="1"/>
  <c r="BC389" i="26"/>
  <c r="J113" i="27" s="1"/>
  <c r="BO454" i="26"/>
  <c r="V178" i="27" s="1"/>
  <c r="BP454" i="26"/>
  <c r="W178" i="27" s="1"/>
  <c r="BF456" i="26"/>
  <c r="M180" i="27" s="1"/>
  <c r="BE456" i="26"/>
  <c r="L180" i="27" s="1"/>
  <c r="BX405" i="26"/>
  <c r="AE129" i="27" s="1"/>
  <c r="BW405" i="26"/>
  <c r="AD129" i="27" s="1"/>
  <c r="BN400" i="26"/>
  <c r="U124" i="27" s="1"/>
  <c r="BM400" i="26"/>
  <c r="T124" i="27" s="1"/>
  <c r="BQ469" i="26"/>
  <c r="X193" i="27" s="1"/>
  <c r="BR469" i="26"/>
  <c r="Y193" i="27" s="1"/>
  <c r="CD433" i="26"/>
  <c r="CC433" i="26"/>
  <c r="BT382" i="26"/>
  <c r="AA106" i="27" s="1"/>
  <c r="BS382" i="26"/>
  <c r="Z106" i="27" s="1"/>
  <c r="BT426" i="26"/>
  <c r="AA150" i="27" s="1"/>
  <c r="BS426" i="26"/>
  <c r="Z150" i="27" s="1"/>
  <c r="BM449" i="26"/>
  <c r="T173" i="27" s="1"/>
  <c r="BN449" i="26"/>
  <c r="U173" i="27" s="1"/>
  <c r="BE457" i="26"/>
  <c r="L181" i="27" s="1"/>
  <c r="BF457" i="26"/>
  <c r="M181" i="27" s="1"/>
  <c r="CE447" i="26"/>
  <c r="CF447" i="26"/>
  <c r="BK390" i="26"/>
  <c r="R114" i="27" s="1"/>
  <c r="BL390" i="26"/>
  <c r="S114" i="27" s="1"/>
  <c r="CD410" i="26"/>
  <c r="CC410" i="26"/>
  <c r="D192" i="27"/>
  <c r="C192" i="27"/>
  <c r="A193" i="27"/>
  <c r="B192" i="27"/>
  <c r="BL438" i="26"/>
  <c r="S162" i="27" s="1"/>
  <c r="BK438" i="26"/>
  <c r="R162" i="27" s="1"/>
  <c r="BQ435" i="26"/>
  <c r="X159" i="27" s="1"/>
  <c r="BR435" i="26"/>
  <c r="Y159" i="27" s="1"/>
  <c r="BK452" i="26"/>
  <c r="R176" i="27" s="1"/>
  <c r="BL452" i="26"/>
  <c r="S176" i="27" s="1"/>
  <c r="BX399" i="26"/>
  <c r="AE123" i="27" s="1"/>
  <c r="BW399" i="26"/>
  <c r="AD123" i="27" s="1"/>
  <c r="BO472" i="26"/>
  <c r="V196" i="27" s="1"/>
  <c r="BP472" i="26"/>
  <c r="W196" i="27" s="1"/>
  <c r="BJ384" i="26"/>
  <c r="Q108" i="27" s="1"/>
  <c r="BI384" i="26"/>
  <c r="P108" i="27" s="1"/>
  <c r="CD441" i="26"/>
  <c r="CC441" i="26"/>
  <c r="BW437" i="26"/>
  <c r="AD161" i="27" s="1"/>
  <c r="BX437" i="26"/>
  <c r="AE161" i="27" s="1"/>
  <c r="D136" i="27"/>
  <c r="C136" i="27"/>
  <c r="B136" i="27"/>
  <c r="A137" i="27"/>
  <c r="BM399" i="26"/>
  <c r="T123" i="27" s="1"/>
  <c r="BN399" i="26"/>
  <c r="U123" i="27" s="1"/>
  <c r="BX386" i="26"/>
  <c r="AE110" i="27" s="1"/>
  <c r="BW386" i="26"/>
  <c r="AD110" i="27" s="1"/>
  <c r="BZ427" i="26"/>
  <c r="AG151" i="27" s="1"/>
  <c r="BY427" i="26"/>
  <c r="AF151" i="27" s="1"/>
  <c r="BU474" i="26"/>
  <c r="AB198" i="27" s="1"/>
  <c r="BV474" i="26"/>
  <c r="AC198" i="27" s="1"/>
  <c r="BN404" i="26"/>
  <c r="U128" i="27" s="1"/>
  <c r="BM404" i="26"/>
  <c r="T128" i="27" s="1"/>
  <c r="BA389" i="26"/>
  <c r="H113" i="27" s="1"/>
  <c r="BB389" i="26"/>
  <c r="I113" i="27" s="1"/>
  <c r="BA430" i="26"/>
  <c r="H154" i="27" s="1"/>
  <c r="BB430" i="26"/>
  <c r="I154" i="27" s="1"/>
  <c r="CE473" i="26"/>
  <c r="CF473" i="26"/>
  <c r="CD419" i="26"/>
  <c r="CC419" i="26"/>
  <c r="BJ403" i="26"/>
  <c r="Q127" i="27" s="1"/>
  <c r="BI403" i="26"/>
  <c r="P127" i="27" s="1"/>
  <c r="BT385" i="26"/>
  <c r="AA109" i="27" s="1"/>
  <c r="BS385" i="26"/>
  <c r="Z109" i="27" s="1"/>
  <c r="BZ452" i="26"/>
  <c r="AG176" i="27" s="1"/>
  <c r="BY452" i="26"/>
  <c r="AF176" i="27" s="1"/>
  <c r="A117" i="27"/>
  <c r="B116" i="27"/>
  <c r="D116" i="27"/>
  <c r="C116" i="27"/>
  <c r="BM424" i="26"/>
  <c r="T148" i="27" s="1"/>
  <c r="BN424" i="26"/>
  <c r="U148" i="27" s="1"/>
  <c r="BN408" i="26"/>
  <c r="U132" i="27" s="1"/>
  <c r="BM408" i="26"/>
  <c r="T132" i="27" s="1"/>
  <c r="BR470" i="26"/>
  <c r="Y194" i="27" s="1"/>
  <c r="BQ470" i="26"/>
  <c r="X194" i="27" s="1"/>
  <c r="A150" i="27"/>
  <c r="C149" i="27"/>
  <c r="B149" i="27"/>
  <c r="D149" i="27"/>
  <c r="BK457" i="26"/>
  <c r="R181" i="27" s="1"/>
  <c r="BL457" i="26"/>
  <c r="S181" i="27" s="1"/>
  <c r="BS411" i="26"/>
  <c r="Z135" i="27" s="1"/>
  <c r="BT411" i="26"/>
  <c r="AA135" i="27" s="1"/>
  <c r="BC418" i="26"/>
  <c r="J142" i="27" s="1"/>
  <c r="BD418" i="26"/>
  <c r="K142" i="27" s="1"/>
  <c r="BS386" i="26"/>
  <c r="Z110" i="27" s="1"/>
  <c r="BT386" i="26"/>
  <c r="AA110" i="27" s="1"/>
  <c r="CC407" i="26"/>
  <c r="CD407" i="26"/>
  <c r="BT417" i="26"/>
  <c r="AA141" i="27" s="1"/>
  <c r="BS417" i="26"/>
  <c r="Z141" i="27" s="1"/>
  <c r="BB464" i="26"/>
  <c r="I188" i="27" s="1"/>
  <c r="BA464" i="26"/>
  <c r="H188" i="27" s="1"/>
  <c r="BA393" i="26"/>
  <c r="H117" i="27" s="1"/>
  <c r="BB393" i="26"/>
  <c r="I117" i="27" s="1"/>
  <c r="BL420" i="26"/>
  <c r="S144" i="27" s="1"/>
  <c r="BK420" i="26"/>
  <c r="R144" i="27" s="1"/>
  <c r="CF448" i="26"/>
  <c r="CE448" i="26"/>
  <c r="BA468" i="26"/>
  <c r="H192" i="27" s="1"/>
  <c r="BB468" i="26"/>
  <c r="I192" i="27" s="1"/>
  <c r="BC398" i="26"/>
  <c r="J122" i="27" s="1"/>
  <c r="BD398" i="26"/>
  <c r="K122" i="27" s="1"/>
  <c r="BZ406" i="26"/>
  <c r="AG130" i="27" s="1"/>
  <c r="BY406" i="26"/>
  <c r="AF130" i="27" s="1"/>
  <c r="CD383" i="26"/>
  <c r="CC383" i="26"/>
  <c r="BN402" i="26"/>
  <c r="U126" i="27" s="1"/>
  <c r="BM402" i="26"/>
  <c r="T126" i="27" s="1"/>
  <c r="BV428" i="26"/>
  <c r="AC152" i="27" s="1"/>
  <c r="BU428" i="26"/>
  <c r="AB152" i="27" s="1"/>
  <c r="BF410" i="26"/>
  <c r="M134" i="27" s="1"/>
  <c r="BE410" i="26"/>
  <c r="L134" i="27" s="1"/>
  <c r="BB457" i="26"/>
  <c r="I181" i="27" s="1"/>
  <c r="BA457" i="26"/>
  <c r="H181" i="27" s="1"/>
  <c r="CC385" i="26"/>
  <c r="CD385" i="26"/>
  <c r="BV417" i="26"/>
  <c r="AC141" i="27" s="1"/>
  <c r="BU417" i="26"/>
  <c r="AB141" i="27" s="1"/>
  <c r="BT400" i="26"/>
  <c r="AA124" i="27" s="1"/>
  <c r="BS400" i="26"/>
  <c r="Z124" i="27" s="1"/>
  <c r="BG404" i="26"/>
  <c r="N128" i="27" s="1"/>
  <c r="BH404" i="26"/>
  <c r="O128" i="27" s="1"/>
  <c r="CC400" i="26"/>
  <c r="CD400" i="26"/>
  <c r="BJ421" i="26"/>
  <c r="Q145" i="27" s="1"/>
  <c r="BI421" i="26"/>
  <c r="P145" i="27" s="1"/>
  <c r="BF417" i="26"/>
  <c r="M141" i="27" s="1"/>
  <c r="BE417" i="26"/>
  <c r="L141" i="27" s="1"/>
  <c r="CB434" i="26"/>
  <c r="AI158" i="27" s="1"/>
  <c r="CA434" i="26"/>
  <c r="AH158" i="27" s="1"/>
  <c r="CA443" i="26"/>
  <c r="AH167" i="27" s="1"/>
  <c r="CB443" i="26"/>
  <c r="AI167" i="27" s="1"/>
  <c r="BG424" i="26"/>
  <c r="N148" i="27" s="1"/>
  <c r="BH424" i="26"/>
  <c r="O148" i="27" s="1"/>
  <c r="CA429" i="26"/>
  <c r="AH153" i="27" s="1"/>
  <c r="CB429" i="26"/>
  <c r="AI153" i="27" s="1"/>
  <c r="BR402" i="26"/>
  <c r="Y126" i="27" s="1"/>
  <c r="BQ402" i="26"/>
  <c r="X126" i="27" s="1"/>
  <c r="BR437" i="26"/>
  <c r="Y161" i="27" s="1"/>
  <c r="BX426" i="26"/>
  <c r="AE150" i="27" s="1"/>
  <c r="BW426" i="26"/>
  <c r="AD150" i="27" s="1"/>
  <c r="BC414" i="26"/>
  <c r="J138" i="27" s="1"/>
  <c r="BD414" i="26"/>
  <c r="K138" i="27" s="1"/>
  <c r="CC414" i="26"/>
  <c r="CD414" i="26"/>
  <c r="CC454" i="26"/>
  <c r="CD454" i="26"/>
  <c r="BB400" i="26"/>
  <c r="I124" i="27" s="1"/>
  <c r="BA400" i="26"/>
  <c r="H124" i="27" s="1"/>
  <c r="BP474" i="26"/>
  <c r="W198" i="27" s="1"/>
  <c r="BO474" i="26"/>
  <c r="V198" i="27" s="1"/>
  <c r="BS475" i="26"/>
  <c r="Z199" i="27" s="1"/>
  <c r="BT475" i="26"/>
  <c r="AA199" i="27" s="1"/>
  <c r="BV406" i="26"/>
  <c r="AC130" i="27" s="1"/>
  <c r="BU406" i="26"/>
  <c r="AB130" i="27" s="1"/>
  <c r="BW404" i="26"/>
  <c r="AD128" i="27" s="1"/>
  <c r="BX404" i="26"/>
  <c r="AE128" i="27" s="1"/>
  <c r="BQ422" i="26"/>
  <c r="X146" i="27" s="1"/>
  <c r="BR422" i="26"/>
  <c r="Y146" i="27" s="1"/>
  <c r="BD434" i="26"/>
  <c r="K158" i="27" s="1"/>
  <c r="BC434" i="26"/>
  <c r="J158" i="27" s="1"/>
  <c r="BQ413" i="26"/>
  <c r="X137" i="27" s="1"/>
  <c r="BR413" i="26"/>
  <c r="Y137" i="27" s="1"/>
  <c r="BR453" i="26"/>
  <c r="Y177" i="27" s="1"/>
  <c r="BQ453" i="26"/>
  <c r="X177" i="27" s="1"/>
  <c r="BI405" i="26"/>
  <c r="P129" i="27" s="1"/>
  <c r="BJ405" i="26"/>
  <c r="Q129" i="27" s="1"/>
  <c r="BH455" i="26"/>
  <c r="O179" i="27" s="1"/>
  <c r="BG455" i="26"/>
  <c r="N179" i="27" s="1"/>
  <c r="BF463" i="26"/>
  <c r="M187" i="27" s="1"/>
  <c r="BE463" i="26"/>
  <c r="L187" i="27" s="1"/>
  <c r="BC426" i="26"/>
  <c r="J150" i="27" s="1"/>
  <c r="BD426" i="26"/>
  <c r="K150" i="27" s="1"/>
  <c r="BU416" i="26"/>
  <c r="AB140" i="27" s="1"/>
  <c r="BV416" i="26"/>
  <c r="AC140" i="27" s="1"/>
  <c r="BA451" i="26"/>
  <c r="H175" i="27" s="1"/>
  <c r="BB451" i="26"/>
  <c r="I175" i="27" s="1"/>
  <c r="BJ380" i="26"/>
  <c r="Q104" i="27" s="1"/>
  <c r="BI380" i="26"/>
  <c r="P104" i="27" s="1"/>
  <c r="BK433" i="26"/>
  <c r="R157" i="27" s="1"/>
  <c r="BL433" i="26"/>
  <c r="S157" i="27" s="1"/>
  <c r="CA456" i="26"/>
  <c r="AH180" i="27" s="1"/>
  <c r="CB456" i="26"/>
  <c r="AI180" i="27" s="1"/>
  <c r="BZ429" i="26"/>
  <c r="AG153" i="27" s="1"/>
  <c r="BY429" i="26"/>
  <c r="AF153" i="27" s="1"/>
  <c r="A120" i="27"/>
  <c r="C119" i="27"/>
  <c r="B119" i="27"/>
  <c r="D119" i="27"/>
  <c r="D114" i="27"/>
  <c r="C114" i="27"/>
  <c r="B114" i="27"/>
  <c r="A115" i="27"/>
  <c r="BI398" i="26"/>
  <c r="P122" i="27" s="1"/>
  <c r="BJ398" i="26"/>
  <c r="Q122" i="27" s="1"/>
  <c r="CD470" i="26"/>
  <c r="CC470" i="26"/>
  <c r="BH409" i="26"/>
  <c r="O133" i="27" s="1"/>
  <c r="BG409" i="26"/>
  <c r="N133" i="27" s="1"/>
  <c r="BZ385" i="26"/>
  <c r="AG109" i="27" s="1"/>
  <c r="BY385" i="26"/>
  <c r="AF109" i="27" s="1"/>
  <c r="BQ455" i="26"/>
  <c r="X179" i="27" s="1"/>
  <c r="BR455" i="26"/>
  <c r="Y179" i="27" s="1"/>
  <c r="BY389" i="26"/>
  <c r="AF113" i="27" s="1"/>
  <c r="BZ389" i="26"/>
  <c r="AG113" i="27" s="1"/>
  <c r="BI404" i="26"/>
  <c r="P128" i="27" s="1"/>
  <c r="BJ404" i="26"/>
  <c r="Q128" i="27" s="1"/>
  <c r="BG388" i="26"/>
  <c r="N112" i="27" s="1"/>
  <c r="BH388" i="26"/>
  <c r="O112" i="27" s="1"/>
  <c r="BN450" i="26"/>
  <c r="U174" i="27" s="1"/>
  <c r="BM450" i="26"/>
  <c r="T174" i="27" s="1"/>
  <c r="BB398" i="26"/>
  <c r="I122" i="27" s="1"/>
  <c r="BA398" i="26"/>
  <c r="H122" i="27" s="1"/>
  <c r="BV389" i="26"/>
  <c r="AC113" i="27" s="1"/>
  <c r="BU389" i="26"/>
  <c r="AB113" i="27" s="1"/>
  <c r="BN458" i="26"/>
  <c r="U182" i="27" s="1"/>
  <c r="BM458" i="26"/>
  <c r="T182" i="27" s="1"/>
  <c r="BB477" i="26"/>
  <c r="I201" i="27" s="1"/>
  <c r="BA477" i="26"/>
  <c r="H201" i="27" s="1"/>
  <c r="BF432" i="26"/>
  <c r="M156" i="27" s="1"/>
  <c r="BE432" i="26"/>
  <c r="L156" i="27" s="1"/>
  <c r="BF465" i="26"/>
  <c r="M189" i="27" s="1"/>
  <c r="BE465" i="26"/>
  <c r="L189" i="27" s="1"/>
  <c r="BJ464" i="26"/>
  <c r="Q188" i="27" s="1"/>
  <c r="BI464" i="26"/>
  <c r="P188" i="27" s="1"/>
  <c r="D127" i="27"/>
  <c r="B127" i="27"/>
  <c r="C127" i="27"/>
  <c r="A128" i="27"/>
  <c r="BV425" i="26"/>
  <c r="AC149" i="27" s="1"/>
  <c r="BU425" i="26"/>
  <c r="AB149" i="27" s="1"/>
  <c r="AW150" i="1"/>
  <c r="DC152" i="1"/>
  <c r="AW120"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L183" i="1"/>
  <c r="BK183" i="1" s="1"/>
  <c r="BP189" i="1"/>
  <c r="BO189" i="1" s="1"/>
  <c r="BL177" i="1"/>
  <c r="BK177" i="1" s="1"/>
  <c r="BP183" i="1"/>
  <c r="BO183" i="1" s="1"/>
  <c r="BL189" i="1"/>
  <c r="BK189" i="1" s="1"/>
  <c r="BP177" i="1"/>
  <c r="BO177" i="1" s="1"/>
  <c r="CD177" i="1"/>
  <c r="CC177" i="1" s="1"/>
  <c r="BZ183" i="1"/>
  <c r="BY183" i="1" s="1"/>
  <c r="BZ177" i="1"/>
  <c r="BY177" i="1" s="1"/>
  <c r="CB177" i="1"/>
  <c r="CA177" i="1" s="1"/>
  <c r="CB189" i="1"/>
  <c r="CA189" i="1" s="1"/>
  <c r="BD183" i="1"/>
  <c r="BC183" i="1" s="1"/>
  <c r="BH189" i="1"/>
  <c r="BG189" i="1" s="1"/>
  <c r="BD177" i="1"/>
  <c r="BC177" i="1" s="1"/>
  <c r="BH183" i="1"/>
  <c r="BG183" i="1" s="1"/>
  <c r="BD189" i="1"/>
  <c r="BC189" i="1" s="1"/>
  <c r="BH177" i="1"/>
  <c r="BG177" i="1" s="1"/>
  <c r="BZ189" i="1"/>
  <c r="BY189" i="1" s="1"/>
  <c r="CD189" i="1"/>
  <c r="CC189" i="1" s="1"/>
  <c r="CB183" i="1"/>
  <c r="CA183" i="1" s="1"/>
  <c r="CF183" i="1"/>
  <c r="CE183" i="1" s="1"/>
  <c r="CF177" i="1"/>
  <c r="CE177" i="1" s="1"/>
  <c r="BT183" i="1"/>
  <c r="BS183" i="1" s="1"/>
  <c r="BT177" i="1"/>
  <c r="BS177" i="1" s="1"/>
  <c r="BX183" i="1"/>
  <c r="BW183" i="1" s="1"/>
  <c r="CD183" i="1"/>
  <c r="CC183" i="1" s="1"/>
  <c r="BX189" i="1"/>
  <c r="BW189" i="1" s="1"/>
  <c r="BX177" i="1"/>
  <c r="BW177" i="1" s="1"/>
  <c r="BR189" i="1"/>
  <c r="BQ189" i="1" s="1"/>
  <c r="BV177" i="1"/>
  <c r="BU177" i="1" s="1"/>
  <c r="BR183" i="1"/>
  <c r="BQ183" i="1" s="1"/>
  <c r="BV189" i="1"/>
  <c r="BU189" i="1" s="1"/>
  <c r="BR177" i="1"/>
  <c r="BQ177" i="1" s="1"/>
  <c r="BV183" i="1"/>
  <c r="BU183" i="1" s="1"/>
  <c r="CF189" i="1"/>
  <c r="CE189" i="1" s="1"/>
  <c r="BJ189" i="1"/>
  <c r="BI189" i="1" s="1"/>
  <c r="BN177" i="1"/>
  <c r="BM177" i="1" s="1"/>
  <c r="BJ183" i="1"/>
  <c r="BI183" i="1" s="1"/>
  <c r="BN189" i="1"/>
  <c r="BM189" i="1" s="1"/>
  <c r="BJ177" i="1"/>
  <c r="BI177" i="1" s="1"/>
  <c r="BN183" i="1"/>
  <c r="BM183" i="1" s="1"/>
  <c r="BB189" i="1"/>
  <c r="BA189" i="1" s="1"/>
  <c r="BF177" i="1"/>
  <c r="BE177" i="1" s="1"/>
  <c r="BB183" i="1"/>
  <c r="BA183" i="1" s="1"/>
  <c r="BF189" i="1"/>
  <c r="BE189" i="1" s="1"/>
  <c r="BB177" i="1"/>
  <c r="BA177" i="1" s="1"/>
  <c r="BF183" i="1"/>
  <c r="BE183" i="1" s="1"/>
  <c r="BT189" i="1"/>
  <c r="BS189" i="1" s="1"/>
  <c r="BS163" i="1"/>
  <c r="DD218" i="1" s="1"/>
  <c r="BO171" i="1"/>
  <c r="BS162" i="1"/>
  <c r="DD217" i="1" s="1"/>
  <c r="BS161" i="1"/>
  <c r="DD216" i="1" s="1"/>
  <c r="BS160" i="1"/>
  <c r="DD215" i="1" s="1"/>
  <c r="BS158" i="1"/>
  <c r="BO170" i="1"/>
  <c r="BS159" i="1"/>
  <c r="DD214" i="1" s="1"/>
  <c r="BS129" i="1"/>
  <c r="AB80" i="1"/>
  <c r="C203" i="1" s="1"/>
  <c r="AF71" i="1"/>
  <c r="DC168" i="1"/>
  <c r="BC149" i="1"/>
  <c r="AY168" i="1" a="1"/>
  <c r="AY168" i="1" s="1"/>
  <c r="AY169" i="1" s="1" a="1"/>
  <c r="AY169" i="1" s="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Z149" i="1" l="1"/>
  <c r="DD222" i="1" s="1"/>
  <c r="BZ151" i="1"/>
  <c r="DD224" i="1" s="1"/>
  <c r="BZ146" i="1"/>
  <c r="DD219" i="1" s="1"/>
  <c r="BZ147" i="1"/>
  <c r="DD220"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AX269" i="1" a="1"/>
  <c r="AX269"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AY170" i="1" a="1"/>
  <c r="AY170" i="1" s="1"/>
  <c r="AY171" i="1" s="1" a="1"/>
  <c r="AY171" i="1" s="1"/>
  <c r="CD185" i="1"/>
  <c r="CC185" i="1" s="1"/>
  <c r="BZ191" i="1"/>
  <c r="BY191" i="1" s="1"/>
  <c r="CD179" i="1"/>
  <c r="CC179" i="1" s="1"/>
  <c r="BZ185" i="1"/>
  <c r="BY185" i="1" s="1"/>
  <c r="CD191" i="1"/>
  <c r="CC191" i="1" s="1"/>
  <c r="BZ179" i="1"/>
  <c r="BY179" i="1" s="1"/>
  <c r="BX191" i="1"/>
  <c r="BW191" i="1" s="1"/>
  <c r="BV185" i="1"/>
  <c r="BU185" i="1" s="1"/>
  <c r="BR191" i="1"/>
  <c r="BQ191" i="1" s="1"/>
  <c r="BV179" i="1"/>
  <c r="BU179" i="1" s="1"/>
  <c r="BR185" i="1"/>
  <c r="BQ185" i="1" s="1"/>
  <c r="BV191" i="1"/>
  <c r="BU191" i="1" s="1"/>
  <c r="BR179" i="1"/>
  <c r="BQ179" i="1" s="1"/>
  <c r="BF191" i="1"/>
  <c r="BE191" i="1" s="1"/>
  <c r="BL179" i="1"/>
  <c r="BK179" i="1" s="1"/>
  <c r="BN185" i="1"/>
  <c r="BM185" i="1" s="1"/>
  <c r="BJ191" i="1"/>
  <c r="BI191" i="1" s="1"/>
  <c r="BN179" i="1"/>
  <c r="BM179" i="1" s="1"/>
  <c r="BJ185" i="1"/>
  <c r="BI185" i="1" s="1"/>
  <c r="BN191" i="1"/>
  <c r="BM191" i="1" s="1"/>
  <c r="BJ179" i="1"/>
  <c r="BI179" i="1" s="1"/>
  <c r="BB179" i="1"/>
  <c r="BA179" i="1" s="1"/>
  <c r="BX185" i="1"/>
  <c r="BW185" i="1" s="1"/>
  <c r="BF185" i="1"/>
  <c r="BE185" i="1" s="1"/>
  <c r="BB191" i="1"/>
  <c r="BA191" i="1" s="1"/>
  <c r="BF179" i="1"/>
  <c r="BE179" i="1" s="1"/>
  <c r="BB185" i="1"/>
  <c r="BA185" i="1" s="1"/>
  <c r="BP185" i="1"/>
  <c r="BO185" i="1" s="1"/>
  <c r="CB191" i="1"/>
  <c r="CA191" i="1" s="1"/>
  <c r="CF179" i="1"/>
  <c r="CE179" i="1" s="1"/>
  <c r="CB185" i="1"/>
  <c r="CA185" i="1" s="1"/>
  <c r="CF191" i="1"/>
  <c r="CE191" i="1" s="1"/>
  <c r="CB179" i="1"/>
  <c r="CA179" i="1" s="1"/>
  <c r="CF185" i="1"/>
  <c r="CE185" i="1" s="1"/>
  <c r="BX179" i="1"/>
  <c r="BW179" i="1" s="1"/>
  <c r="BT191" i="1"/>
  <c r="BS191" i="1" s="1"/>
  <c r="BT185" i="1"/>
  <c r="BS185" i="1" s="1"/>
  <c r="BT179" i="1"/>
  <c r="BS179" i="1" s="1"/>
  <c r="BL191" i="1"/>
  <c r="BK191" i="1" s="1"/>
  <c r="BP179" i="1"/>
  <c r="BO179" i="1" s="1"/>
  <c r="BL185" i="1"/>
  <c r="BK185" i="1" s="1"/>
  <c r="BP191" i="1"/>
  <c r="BO191" i="1" s="1"/>
  <c r="BD185" i="1"/>
  <c r="BC185" i="1" s="1"/>
  <c r="BD191" i="1"/>
  <c r="BC191" i="1" s="1"/>
  <c r="BH179" i="1"/>
  <c r="BG179" i="1" s="1"/>
  <c r="BH191" i="1"/>
  <c r="BG191" i="1" s="1"/>
  <c r="BD179" i="1"/>
  <c r="BC179" i="1" s="1"/>
  <c r="BH185" i="1"/>
  <c r="BG185"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F184" i="1"/>
  <c r="BE184" i="1" s="1"/>
  <c r="BB190" i="1"/>
  <c r="BA190" i="1" s="1"/>
  <c r="BF178" i="1"/>
  <c r="BE178" i="1" s="1"/>
  <c r="BB184" i="1"/>
  <c r="BA184" i="1" s="1"/>
  <c r="BF190" i="1"/>
  <c r="BE190" i="1" s="1"/>
  <c r="BB178" i="1"/>
  <c r="BA178" i="1" s="1"/>
  <c r="CB190" i="1"/>
  <c r="CA190" i="1" s="1"/>
  <c r="CF178" i="1"/>
  <c r="CE178" i="1" s="1"/>
  <c r="CB184" i="1"/>
  <c r="CA184" i="1" s="1"/>
  <c r="CF190" i="1"/>
  <c r="CE190" i="1" s="1"/>
  <c r="CB178" i="1"/>
  <c r="CA178" i="1" s="1"/>
  <c r="CF184" i="1"/>
  <c r="CE184" i="1" s="1"/>
  <c r="BT190" i="1"/>
  <c r="BS190" i="1" s="1"/>
  <c r="BX178" i="1"/>
  <c r="BW178" i="1" s="1"/>
  <c r="BT184" i="1"/>
  <c r="BS184" i="1" s="1"/>
  <c r="BX190" i="1"/>
  <c r="BW190" i="1" s="1"/>
  <c r="BT178" i="1"/>
  <c r="BS178" i="1" s="1"/>
  <c r="BX184" i="1"/>
  <c r="BW184" i="1" s="1"/>
  <c r="BL190" i="1"/>
  <c r="BK190" i="1" s="1"/>
  <c r="BP178" i="1"/>
  <c r="BO178" i="1" s="1"/>
  <c r="BL184" i="1"/>
  <c r="BK184" i="1" s="1"/>
  <c r="BP190" i="1"/>
  <c r="BO190" i="1" s="1"/>
  <c r="BL178" i="1"/>
  <c r="BK178" i="1" s="1"/>
  <c r="BP184" i="1"/>
  <c r="BO184" i="1" s="1"/>
  <c r="BD190" i="1"/>
  <c r="BC190" i="1" s="1"/>
  <c r="BH178" i="1"/>
  <c r="BG178" i="1" s="1"/>
  <c r="BD184" i="1"/>
  <c r="BC184" i="1" s="1"/>
  <c r="BH190" i="1"/>
  <c r="BG190" i="1" s="1"/>
  <c r="BD178" i="1"/>
  <c r="BC178" i="1" s="1"/>
  <c r="BH184" i="1"/>
  <c r="BG184" i="1" s="1"/>
  <c r="CD184" i="1"/>
  <c r="CC184" i="1" s="1"/>
  <c r="BZ190" i="1"/>
  <c r="BY190" i="1" s="1"/>
  <c r="CD178" i="1"/>
  <c r="CC178" i="1" s="1"/>
  <c r="BZ184" i="1"/>
  <c r="BY184" i="1" s="1"/>
  <c r="CD190" i="1"/>
  <c r="CC190" i="1" s="1"/>
  <c r="BZ178" i="1"/>
  <c r="BY178" i="1" s="1"/>
  <c r="BV184" i="1"/>
  <c r="BU184" i="1" s="1"/>
  <c r="BR190" i="1"/>
  <c r="BQ190" i="1" s="1"/>
  <c r="BV178" i="1"/>
  <c r="BU178" i="1" s="1"/>
  <c r="BR184" i="1"/>
  <c r="BQ184" i="1" s="1"/>
  <c r="BV190" i="1"/>
  <c r="BU190" i="1" s="1"/>
  <c r="BR178" i="1"/>
  <c r="BQ178" i="1" s="1"/>
  <c r="BN178" i="1"/>
  <c r="BM178" i="1" s="1"/>
  <c r="BN190" i="1"/>
  <c r="BM190" i="1" s="1"/>
  <c r="BJ178" i="1"/>
  <c r="BI178" i="1" s="1"/>
  <c r="BN184" i="1"/>
  <c r="BM184" i="1" s="1"/>
  <c r="BJ190" i="1"/>
  <c r="BI190" i="1" s="1"/>
  <c r="BJ184" i="1"/>
  <c r="BI184" i="1" s="1"/>
  <c r="BR163" i="1"/>
  <c r="BR162" i="1"/>
  <c r="BR161" i="1"/>
  <c r="BR160" i="1"/>
  <c r="DD213" i="1"/>
  <c r="BR158" i="1"/>
  <c r="BR159" i="1"/>
  <c r="AS177" i="1"/>
  <c r="AU177" i="1"/>
  <c r="AW176" i="1"/>
  <c r="AS176" i="1"/>
  <c r="AU176" i="1"/>
  <c r="AL71" i="1"/>
  <c r="AM102" i="1"/>
  <c r="AU183" i="1"/>
  <c r="AS183"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AU189" i="1"/>
  <c r="AS189" i="1"/>
  <c r="BU151" i="1" l="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U178" i="1"/>
  <c r="AS178" i="1"/>
  <c r="AS270" i="1"/>
  <c r="BP167" i="1"/>
  <c r="BP171" i="1"/>
  <c r="BP168" i="1"/>
  <c r="BP166" i="1"/>
  <c r="BP170" i="1"/>
  <c r="BP169" i="1"/>
  <c r="BR156" i="1"/>
  <c r="DC215" i="1"/>
  <c r="BO160" i="1"/>
  <c r="AU206" i="1"/>
  <c r="AS206" i="1"/>
  <c r="AU179" i="1"/>
  <c r="AS179" i="1"/>
  <c r="AU274" i="1"/>
  <c r="AS274" i="1"/>
  <c r="DC216" i="1"/>
  <c r="BO161" i="1"/>
  <c r="AU184" i="1"/>
  <c r="AS184"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AR177" i="1"/>
  <c r="AV177" i="1"/>
  <c r="AW177" i="1" s="1"/>
  <c r="DC218" i="1"/>
  <c r="BO163" i="1"/>
  <c r="AU190" i="1"/>
  <c r="AS190" i="1"/>
  <c r="AU185" i="1"/>
  <c r="AS185"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AU191" i="1"/>
  <c r="AS191"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DH150" i="1" l="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R179" i="1"/>
  <c r="AV179" i="1"/>
  <c r="AW179" i="1" s="1"/>
  <c r="AR178" i="1"/>
  <c r="AV178" i="1"/>
  <c r="AW178" i="1" s="1"/>
  <c r="AS267" i="1"/>
  <c r="DC211" i="1"/>
  <c r="BO156" i="1"/>
  <c r="BP223" i="1" l="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Q398"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CH400"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AX394" i="1" s="1"/>
  <c r="BF292" i="1" a="1"/>
  <c r="BF292" i="1" s="1"/>
  <c r="BS292" i="1" a="1"/>
  <c r="BS292" i="1" s="1"/>
  <c r="BX292" i="1" a="1"/>
  <c r="BX292" i="1" s="1"/>
  <c r="CD292" i="1" a="1"/>
  <c r="CD292" i="1" s="1"/>
  <c r="AX293" i="1" a="1"/>
  <c r="AX293" i="1" s="1"/>
  <c r="AX395" i="1" s="1"/>
  <c r="BD293" i="1" a="1"/>
  <c r="BD293" i="1" s="1"/>
  <c r="BJ293" i="1" a="1"/>
  <c r="BJ293" i="1" s="1"/>
  <c r="BO293" i="1" a="1"/>
  <c r="BO293" i="1" s="1"/>
  <c r="BV293" i="1" a="1"/>
  <c r="BV293" i="1" s="1"/>
  <c r="CA293" i="1" a="1"/>
  <c r="CA293" i="1" s="1"/>
  <c r="CG293" i="1" a="1"/>
  <c r="CG293" i="1" s="1"/>
  <c r="CG395" i="1" s="1"/>
  <c r="BG294" i="1" a="1"/>
  <c r="BG294" i="1" s="1"/>
  <c r="BL294" i="1" a="1"/>
  <c r="BL294" i="1" s="1"/>
  <c r="BR294" i="1" a="1"/>
  <c r="BR294" i="1" s="1"/>
  <c r="BX294" i="1" a="1"/>
  <c r="BX294" i="1" s="1"/>
  <c r="CD294" i="1" a="1"/>
  <c r="CD294" i="1" s="1"/>
  <c r="AX295" i="1" a="1"/>
  <c r="AX295" i="1" s="1"/>
  <c r="AX397" i="1" s="1"/>
  <c r="BC295" i="1" a="1"/>
  <c r="BC295" i="1" s="1"/>
  <c r="BJ295" i="1" a="1"/>
  <c r="BJ295" i="1" s="1"/>
  <c r="BO295" i="1" a="1"/>
  <c r="BO295" i="1" s="1"/>
  <c r="BU295" i="1" a="1"/>
  <c r="BU295" i="1" s="1"/>
  <c r="CG295" i="1" a="1"/>
  <c r="CG295" i="1" s="1"/>
  <c r="CG397" i="1" s="1"/>
  <c r="AZ296" i="1" a="1"/>
  <c r="AZ296" i="1" s="1"/>
  <c r="AZ398" i="1" s="1"/>
  <c r="BF296" i="1" a="1"/>
  <c r="BF296" i="1" s="1"/>
  <c r="BL296" i="1" a="1"/>
  <c r="BL296" i="1" s="1"/>
  <c r="BR296" i="1" a="1"/>
  <c r="BR296" i="1" s="1"/>
  <c r="BX296" i="1" a="1"/>
  <c r="BX296" i="1" s="1"/>
  <c r="CC296" i="1" a="1"/>
  <c r="CC296" i="1" s="1"/>
  <c r="AX297" i="1" a="1"/>
  <c r="AX297" i="1" s="1"/>
  <c r="AX399" i="1" s="1"/>
  <c r="BC297" i="1" a="1"/>
  <c r="BC297" i="1" s="1"/>
  <c r="BI297" i="1" a="1"/>
  <c r="BI297" i="1" s="1"/>
  <c r="BU297" i="1" a="1"/>
  <c r="BU297" i="1" s="1"/>
  <c r="BZ297" i="1" a="1"/>
  <c r="BZ297" i="1" s="1"/>
  <c r="CF297" i="1" a="1"/>
  <c r="CF297" i="1" s="1"/>
  <c r="AZ298" i="1" a="1"/>
  <c r="AZ298" i="1" s="1"/>
  <c r="AZ400"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CH395" i="1" s="1"/>
  <c r="BA294" i="1" a="1"/>
  <c r="BA294" i="1" s="1"/>
  <c r="BM294" i="1" a="1"/>
  <c r="BM294" i="1" s="1"/>
  <c r="BS294" i="1" a="1"/>
  <c r="BS294" i="1" s="1"/>
  <c r="BS396"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CG399" i="1" s="1"/>
  <c r="BA298" i="1" a="1"/>
  <c r="BA298" i="1" s="1"/>
  <c r="BG298" i="1" a="1"/>
  <c r="BG298" i="1" s="1"/>
  <c r="BM298" i="1" a="1"/>
  <c r="BM298" i="1" s="1"/>
  <c r="CD298" i="1" a="1"/>
  <c r="CD298" i="1" s="1"/>
  <c r="AX299" i="1" a="1"/>
  <c r="AX299" i="1" s="1"/>
  <c r="AX401" i="1" s="1"/>
  <c r="BC299" i="1" a="1"/>
  <c r="BC299" i="1" s="1"/>
  <c r="BO299" i="1" a="1"/>
  <c r="BO299" i="1" s="1"/>
  <c r="BU299" i="1" a="1"/>
  <c r="BU299" i="1" s="1"/>
  <c r="CA299" i="1" a="1"/>
  <c r="CA299" i="1" s="1"/>
  <c r="CG299" i="1" a="1"/>
  <c r="CG299" i="1" s="1"/>
  <c r="CG401" i="1" s="1"/>
  <c r="BD300" i="1" a="1"/>
  <c r="BD300" i="1" s="1"/>
  <c r="BI300" i="1" a="1"/>
  <c r="BI300" i="1" s="1"/>
  <c r="AZ291" i="1" a="1"/>
  <c r="AZ291" i="1" s="1"/>
  <c r="AZ393" i="1" s="1"/>
  <c r="BM291" i="1" a="1"/>
  <c r="BM291" i="1" s="1"/>
  <c r="BY291" i="1" a="1"/>
  <c r="BY291" i="1" s="1"/>
  <c r="CF291" i="1" a="1"/>
  <c r="CF291" i="1" s="1"/>
  <c r="AZ292" i="1" a="1"/>
  <c r="AZ292" i="1" s="1"/>
  <c r="AZ394"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AZ402"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S393" i="1" s="1"/>
  <c r="BZ291" i="1" a="1"/>
  <c r="BZ291" i="1" s="1"/>
  <c r="CG291" i="1" a="1"/>
  <c r="CG291" i="1" s="1"/>
  <c r="CG393" i="1" s="1"/>
  <c r="BA292" i="1" a="1"/>
  <c r="BA292" i="1" s="1"/>
  <c r="BH292" i="1" a="1"/>
  <c r="BH292" i="1" s="1"/>
  <c r="BO292" i="1" a="1"/>
  <c r="BO292" i="1" s="1"/>
  <c r="CA292" i="1" a="1"/>
  <c r="CA292" i="1" s="1"/>
  <c r="CF292" i="1" a="1"/>
  <c r="CF292" i="1" s="1"/>
  <c r="AZ293" i="1" a="1"/>
  <c r="AZ293" i="1" s="1"/>
  <c r="AZ395" i="1" s="1"/>
  <c r="BF293" i="1" a="1"/>
  <c r="BF293" i="1" s="1"/>
  <c r="BL293" i="1" a="1"/>
  <c r="BL293" i="1" s="1"/>
  <c r="BQ293" i="1" a="1"/>
  <c r="BQ293" i="1" s="1"/>
  <c r="CI293" i="1" a="1"/>
  <c r="CI293" i="1" s="1"/>
  <c r="CI395"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AY401" i="1" s="1"/>
  <c r="BE299" i="1" a="1"/>
  <c r="BE299" i="1" s="1"/>
  <c r="BQ299" i="1" a="1"/>
  <c r="BQ299" i="1" s="1"/>
  <c r="BV299" i="1" a="1"/>
  <c r="BV299" i="1" s="1"/>
  <c r="CB299" i="1" a="1"/>
  <c r="CB299" i="1" s="1"/>
  <c r="CH299" i="1" a="1"/>
  <c r="CH299" i="1" s="1"/>
  <c r="CH401"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AX396"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CI397"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BC298" i="1" a="1"/>
  <c r="BC298" i="1" s="1"/>
  <c r="BO298" i="1" a="1"/>
  <c r="BO298" i="1" s="1"/>
  <c r="BT298" i="1" a="1"/>
  <c r="BT298" i="1" s="1"/>
  <c r="BZ298" i="1" a="1"/>
  <c r="BZ298" i="1" s="1"/>
  <c r="CF298" i="1" a="1"/>
  <c r="CF298" i="1" s="1"/>
  <c r="AZ299" i="1" a="1"/>
  <c r="AZ299" i="1" s="1"/>
  <c r="AZ401" i="1" s="1"/>
  <c r="BB291" i="1" a="1"/>
  <c r="BB291" i="1" s="1"/>
  <c r="BH291" i="1" a="1"/>
  <c r="BH291" i="1" s="1"/>
  <c r="BO291" i="1" a="1"/>
  <c r="BO291" i="1" s="1"/>
  <c r="BU291" i="1" a="1"/>
  <c r="BU291" i="1" s="1"/>
  <c r="CB291" i="1" a="1"/>
  <c r="CB291" i="1" s="1"/>
  <c r="CH291" i="1" a="1"/>
  <c r="CH291" i="1" s="1"/>
  <c r="CH393" i="1" s="1"/>
  <c r="BC292" i="1" a="1"/>
  <c r="BC292" i="1" s="1"/>
  <c r="BJ292" i="1" a="1"/>
  <c r="BJ292" i="1" s="1"/>
  <c r="BQ292" i="1" a="1"/>
  <c r="BQ292" i="1" s="1"/>
  <c r="CH292" i="1" a="1"/>
  <c r="CH292" i="1" s="1"/>
  <c r="CH394" i="1" s="1"/>
  <c r="BB293" i="1" a="1"/>
  <c r="BB293" i="1" s="1"/>
  <c r="BG293" i="1" a="1"/>
  <c r="BG293" i="1" s="1"/>
  <c r="BS293" i="1" a="1"/>
  <c r="BS293" i="1" s="1"/>
  <c r="BY293" i="1" a="1"/>
  <c r="BY293" i="1" s="1"/>
  <c r="BY395" i="1" s="1"/>
  <c r="CE293" i="1" a="1"/>
  <c r="CE293" i="1" s="1"/>
  <c r="AY294" i="1" a="1"/>
  <c r="AY294" i="1" s="1"/>
  <c r="AY396"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CG398"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A400" i="1" s="1"/>
  <c r="CG298" i="1" a="1"/>
  <c r="CG298" i="1" s="1"/>
  <c r="CG400"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CH396" i="1" s="1"/>
  <c r="BB295" i="1" a="1"/>
  <c r="BB295" i="1" s="1"/>
  <c r="BH295" i="1" a="1"/>
  <c r="BH295" i="1" s="1"/>
  <c r="AX296" i="1" a="1"/>
  <c r="AX296" i="1" s="1"/>
  <c r="AX398" i="1" s="1"/>
  <c r="BE296" i="1" a="1"/>
  <c r="BE296" i="1" s="1"/>
  <c r="BK296" i="1" a="1"/>
  <c r="BK296" i="1" s="1"/>
  <c r="BV296" i="1" a="1"/>
  <c r="BV296" i="1" s="1"/>
  <c r="CB296" i="1" a="1"/>
  <c r="CB296" i="1" s="1"/>
  <c r="CH296" i="1" a="1"/>
  <c r="CH296" i="1" s="1"/>
  <c r="CH398" i="1" s="1"/>
  <c r="BX297" i="1" a="1"/>
  <c r="BX297" i="1" s="1"/>
  <c r="CE297" i="1" a="1"/>
  <c r="CE297" i="1" s="1"/>
  <c r="AY298" i="1" a="1"/>
  <c r="AY298" i="1" s="1"/>
  <c r="AY400"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CH402"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CI402"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AY405" i="1" s="1"/>
  <c r="BN303" i="1" a="1"/>
  <c r="BN303" i="1" s="1"/>
  <c r="BU303" i="1" a="1"/>
  <c r="BU303" i="1" s="1"/>
  <c r="BU405" i="1" s="1"/>
  <c r="CA303" i="1" a="1"/>
  <c r="CA303" i="1" s="1"/>
  <c r="CH303" i="1" a="1"/>
  <c r="CH303" i="1" s="1"/>
  <c r="CH405" i="1" s="1"/>
  <c r="BB304" i="1" a="1"/>
  <c r="BB304" i="1" s="1"/>
  <c r="BH304" i="1" a="1"/>
  <c r="BH304" i="1" s="1"/>
  <c r="BN304" i="1" a="1"/>
  <c r="BN304" i="1" s="1"/>
  <c r="BD305" i="1" a="1"/>
  <c r="BD305" i="1" s="1"/>
  <c r="BK305" i="1" a="1"/>
  <c r="BK305" i="1" s="1"/>
  <c r="BK407" i="1" s="1"/>
  <c r="BQ305" i="1" a="1"/>
  <c r="BQ305" i="1" s="1"/>
  <c r="CB305" i="1" a="1"/>
  <c r="CB305" i="1" s="1"/>
  <c r="CH305" i="1" a="1"/>
  <c r="CH305" i="1" s="1"/>
  <c r="CH407" i="1" s="1"/>
  <c r="BB306" i="1" a="1"/>
  <c r="BB306" i="1" s="1"/>
  <c r="CD306" i="1" a="1"/>
  <c r="CD306" i="1" s="1"/>
  <c r="AY307" i="1" a="1"/>
  <c r="AY307" i="1" s="1"/>
  <c r="AY409" i="1" s="1"/>
  <c r="BE307" i="1" a="1"/>
  <c r="BE307" i="1" s="1"/>
  <c r="BE409"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E412" i="1" s="1"/>
  <c r="BK310" i="1" a="1"/>
  <c r="BK310" i="1" s="1"/>
  <c r="BK412" i="1" s="1"/>
  <c r="BR310" i="1" a="1"/>
  <c r="BR310" i="1" s="1"/>
  <c r="BH311" i="1" a="1"/>
  <c r="BH311" i="1" s="1"/>
  <c r="BN311" i="1" a="1"/>
  <c r="BN311" i="1" s="1"/>
  <c r="BT311" i="1" a="1"/>
  <c r="BT311" i="1" s="1"/>
  <c r="CE311" i="1" a="1"/>
  <c r="CE311" i="1" s="1"/>
  <c r="AY312" i="1" a="1"/>
  <c r="AY312" i="1" s="1"/>
  <c r="AY414" i="1" s="1"/>
  <c r="BF312" i="1" a="1"/>
  <c r="BF312" i="1" s="1"/>
  <c r="CH312" i="1" a="1"/>
  <c r="CH312" i="1" s="1"/>
  <c r="CH414" i="1" s="1"/>
  <c r="BB313" i="1" a="1"/>
  <c r="BB313" i="1" s="1"/>
  <c r="BH313" i="1" a="1"/>
  <c r="BH313" i="1" s="1"/>
  <c r="BK299" i="1" a="1"/>
  <c r="BK299" i="1" s="1"/>
  <c r="BO300" i="1" a="1"/>
  <c r="BO300" i="1" s="1"/>
  <c r="CA300" i="1" a="1"/>
  <c r="CA300" i="1" s="1"/>
  <c r="AX301" i="1" a="1"/>
  <c r="AX301" i="1" s="1"/>
  <c r="AX403" i="1" s="1"/>
  <c r="BF301" i="1" a="1"/>
  <c r="BF301" i="1" s="1"/>
  <c r="BN301" i="1" a="1"/>
  <c r="BN301" i="1" s="1"/>
  <c r="BV301" i="1" a="1"/>
  <c r="BV301" i="1" s="1"/>
  <c r="CC301" i="1" a="1"/>
  <c r="CC301" i="1" s="1"/>
  <c r="AY302" i="1" a="1"/>
  <c r="AY302" i="1" s="1"/>
  <c r="AY404"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K409" i="1" s="1"/>
  <c r="BQ307" i="1" a="1"/>
  <c r="BQ307" i="1" s="1"/>
  <c r="CC307" i="1" a="1"/>
  <c r="CC307" i="1" s="1"/>
  <c r="CH307" i="1" a="1"/>
  <c r="CH307" i="1" s="1"/>
  <c r="CH409"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CG411" i="1" s="1"/>
  <c r="AZ310" i="1" a="1"/>
  <c r="AZ310"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AY403" i="1" s="1"/>
  <c r="BG301" i="1" a="1"/>
  <c r="BG301" i="1" s="1"/>
  <c r="BO301" i="1" a="1"/>
  <c r="BO301" i="1" s="1"/>
  <c r="BW301" i="1" a="1"/>
  <c r="BW301" i="1" s="1"/>
  <c r="CD301" i="1" a="1"/>
  <c r="CD301" i="1" s="1"/>
  <c r="AZ302" i="1" a="1"/>
  <c r="AZ302" i="1" s="1"/>
  <c r="AZ404"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AX406"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AZ409" i="1" s="1"/>
  <c r="BF307" i="1" a="1"/>
  <c r="BF307" i="1" s="1"/>
  <c r="BL307" i="1" a="1"/>
  <c r="BL307" i="1" s="1"/>
  <c r="BR307" i="1" a="1"/>
  <c r="BR307" i="1" s="1"/>
  <c r="BW307" i="1" a="1"/>
  <c r="BW307" i="1" s="1"/>
  <c r="CD307" i="1" a="1"/>
  <c r="CD307" i="1" s="1"/>
  <c r="CI307" i="1" a="1"/>
  <c r="CI307" i="1" s="1"/>
  <c r="CI409" i="1" s="1"/>
  <c r="BC308" i="1" a="1"/>
  <c r="BC308" i="1" s="1"/>
  <c r="BO308" i="1" a="1"/>
  <c r="BO308" i="1" s="1"/>
  <c r="BT308" i="1" a="1"/>
  <c r="BT308" i="1" s="1"/>
  <c r="BZ308" i="1" a="1"/>
  <c r="BZ308" i="1" s="1"/>
  <c r="CF308" i="1" a="1"/>
  <c r="CF308" i="1" s="1"/>
  <c r="AZ309" i="1" a="1"/>
  <c r="AZ309"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AY406" i="1" s="1"/>
  <c r="BE304" i="1" a="1"/>
  <c r="BE304" i="1" s="1"/>
  <c r="BV304" i="1" a="1"/>
  <c r="BV304" i="1" s="1"/>
  <c r="CB304" i="1" a="1"/>
  <c r="CB304" i="1" s="1"/>
  <c r="CG304" i="1" a="1"/>
  <c r="CG304" i="1" s="1"/>
  <c r="CG406" i="1" s="1"/>
  <c r="BG305" i="1" a="1"/>
  <c r="BG305" i="1" s="1"/>
  <c r="BG407" i="1" s="1"/>
  <c r="BM305" i="1" a="1"/>
  <c r="BM305" i="1" s="1"/>
  <c r="BS305" i="1" a="1"/>
  <c r="BS305" i="1" s="1"/>
  <c r="BS407" i="1" s="1"/>
  <c r="BY305" i="1" a="1"/>
  <c r="BY305" i="1" s="1"/>
  <c r="CE305" i="1" a="1"/>
  <c r="CE305" i="1" s="1"/>
  <c r="BJ306" i="1" a="1"/>
  <c r="BJ306" i="1" s="1"/>
  <c r="BP306" i="1" a="1"/>
  <c r="BP306" i="1" s="1"/>
  <c r="BU306" i="1" a="1"/>
  <c r="BU306" i="1" s="1"/>
  <c r="CG306" i="1" a="1"/>
  <c r="CG306" i="1" s="1"/>
  <c r="CG408"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CG410"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CG403" i="1" s="1"/>
  <c r="BB302" i="1" a="1"/>
  <c r="BB302" i="1" s="1"/>
  <c r="BJ302" i="1" a="1"/>
  <c r="BJ302" i="1" s="1"/>
  <c r="BR302" i="1" a="1"/>
  <c r="BR302" i="1" s="1"/>
  <c r="BY302" i="1" a="1"/>
  <c r="BY302" i="1" s="1"/>
  <c r="CG302" i="1" a="1"/>
  <c r="CG302" i="1" s="1"/>
  <c r="CG404"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AX408" i="1" s="1"/>
  <c r="BE306" i="1" a="1"/>
  <c r="BE306" i="1" s="1"/>
  <c r="BK306" i="1" a="1"/>
  <c r="BK306" i="1" s="1"/>
  <c r="BV306" i="1" a="1"/>
  <c r="BV306" i="1" s="1"/>
  <c r="CB306" i="1" a="1"/>
  <c r="CB306" i="1" s="1"/>
  <c r="CH306" i="1" a="1"/>
  <c r="CH306" i="1" s="1"/>
  <c r="CH408" i="1" s="1"/>
  <c r="BX307" i="1" a="1"/>
  <c r="BX307" i="1" s="1"/>
  <c r="CE307" i="1" a="1"/>
  <c r="CE307" i="1" s="1"/>
  <c r="AY308" i="1" a="1"/>
  <c r="AY308" i="1" s="1"/>
  <c r="AY410"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CE414"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AZ406" i="1" s="1"/>
  <c r="BF304" i="1" a="1"/>
  <c r="BF304" i="1" s="1"/>
  <c r="BK304" i="1" a="1"/>
  <c r="BK304" i="1" s="1"/>
  <c r="CC304" i="1" a="1"/>
  <c r="CC304" i="1" s="1"/>
  <c r="CI304" i="1" a="1"/>
  <c r="CI304" i="1" s="1"/>
  <c r="CI406"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CI408"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C411" i="1" s="1"/>
  <c r="CI309" i="1" a="1"/>
  <c r="CI309" i="1" s="1"/>
  <c r="CI411"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CG402"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AZ408" i="1" s="1"/>
  <c r="BF306" i="1" a="1"/>
  <c r="BF306" i="1" s="1"/>
  <c r="BL306" i="1" a="1"/>
  <c r="BL306" i="1" s="1"/>
  <c r="BR306" i="1" a="1"/>
  <c r="BR306" i="1" s="1"/>
  <c r="BX306" i="1" a="1"/>
  <c r="BX306" i="1" s="1"/>
  <c r="CC306" i="1" a="1"/>
  <c r="CC306" i="1" s="1"/>
  <c r="AX307" i="1" a="1"/>
  <c r="AX307" i="1" s="1"/>
  <c r="AX409" i="1" s="1"/>
  <c r="BC307" i="1" a="1"/>
  <c r="BC307" i="1" s="1"/>
  <c r="BI307" i="1" a="1"/>
  <c r="BI307" i="1" s="1"/>
  <c r="BU307" i="1" a="1"/>
  <c r="BU307" i="1" s="1"/>
  <c r="BZ307" i="1" a="1"/>
  <c r="BZ307" i="1" s="1"/>
  <c r="CF307" i="1" a="1"/>
  <c r="CF307" i="1" s="1"/>
  <c r="AZ308" i="1" a="1"/>
  <c r="AZ308" i="1" s="1"/>
  <c r="AZ410"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AX412" i="1" s="1"/>
  <c r="BD310" i="1" a="1"/>
  <c r="BD310" i="1" s="1"/>
  <c r="BJ310" i="1" a="1"/>
  <c r="BJ310" i="1" s="1"/>
  <c r="BP310" i="1" a="1"/>
  <c r="BP310" i="1" s="1"/>
  <c r="BU310" i="1" a="1"/>
  <c r="BU310" i="1" s="1"/>
  <c r="CG310" i="1" a="1"/>
  <c r="CG310" i="1" s="1"/>
  <c r="CG412" i="1" s="1"/>
  <c r="CC299" i="1" a="1"/>
  <c r="CC299" i="1" s="1"/>
  <c r="BK300" i="1" a="1"/>
  <c r="BK300" i="1" s="1"/>
  <c r="BK402" i="1" s="1"/>
  <c r="BD301" i="1" a="1"/>
  <c r="BD301" i="1" s="1"/>
  <c r="BL301" i="1" a="1"/>
  <c r="BL301" i="1" s="1"/>
  <c r="BS301" i="1" a="1"/>
  <c r="BS301" i="1" s="1"/>
  <c r="CA301" i="1" a="1"/>
  <c r="CA301" i="1" s="1"/>
  <c r="BE302" i="1" a="1"/>
  <c r="BE302" i="1" s="1"/>
  <c r="AX303" i="1" a="1"/>
  <c r="AX303" i="1" s="1"/>
  <c r="AX405" i="1" s="1"/>
  <c r="BF303" i="1" a="1"/>
  <c r="BF303" i="1" s="1"/>
  <c r="BT303" i="1" a="1"/>
  <c r="BT303" i="1" s="1"/>
  <c r="BZ303" i="1" a="1"/>
  <c r="BZ303" i="1" s="1"/>
  <c r="CG303" i="1" a="1"/>
  <c r="CG303" i="1" s="1"/>
  <c r="CG405" i="1" s="1"/>
  <c r="BA304" i="1" a="1"/>
  <c r="BA304" i="1" s="1"/>
  <c r="BM304" i="1" a="1"/>
  <c r="BM304" i="1" s="1"/>
  <c r="BS304" i="1" a="1"/>
  <c r="BS304" i="1" s="1"/>
  <c r="BS406"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CG409" i="1" s="1"/>
  <c r="BA308" i="1" a="1"/>
  <c r="BA308" i="1" s="1"/>
  <c r="BG308" i="1" a="1"/>
  <c r="BG308" i="1" s="1"/>
  <c r="BM308" i="1" a="1"/>
  <c r="BM308" i="1" s="1"/>
  <c r="BM410" i="1" s="1"/>
  <c r="CD308" i="1" a="1"/>
  <c r="CD308" i="1" s="1"/>
  <c r="AX309" i="1" a="1"/>
  <c r="AX309" i="1" s="1"/>
  <c r="AX411"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CH412"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AX413" i="1" s="1"/>
  <c r="BR311" i="1" a="1"/>
  <c r="BR311" i="1" s="1"/>
  <c r="CG311" i="1" a="1"/>
  <c r="CG311" i="1" s="1"/>
  <c r="CG413"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AX418"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AZ420" i="1" s="1"/>
  <c r="BF318" i="1" a="1"/>
  <c r="BF318" i="1" s="1"/>
  <c r="BL318" i="1" a="1"/>
  <c r="BL318" i="1" s="1"/>
  <c r="CH318" i="1" a="1"/>
  <c r="CH318" i="1" s="1"/>
  <c r="BC319" i="1" a="1"/>
  <c r="BC319" i="1" s="1"/>
  <c r="BI319" i="1" a="1"/>
  <c r="BI319" i="1" s="1"/>
  <c r="BT319" i="1" a="1"/>
  <c r="BT319" i="1" s="1"/>
  <c r="BZ319" i="1" a="1"/>
  <c r="BZ319" i="1" s="1"/>
  <c r="CF319" i="1" a="1"/>
  <c r="CF319" i="1" s="1"/>
  <c r="BV320" i="1" a="1"/>
  <c r="BV320" i="1" s="1"/>
  <c r="CC320" i="1" a="1"/>
  <c r="CC320" i="1" s="1"/>
  <c r="CC422" i="1" s="1"/>
  <c r="CI320" i="1" a="1"/>
  <c r="CI320" i="1" s="1"/>
  <c r="CI422" i="1" s="1"/>
  <c r="BH321" i="1" a="1"/>
  <c r="BH321" i="1" s="1"/>
  <c r="BN321" i="1" a="1"/>
  <c r="BN321" i="1" s="1"/>
  <c r="BT321" i="1" a="1"/>
  <c r="BT321" i="1" s="1"/>
  <c r="BK322" i="1" a="1"/>
  <c r="BK322" i="1" s="1"/>
  <c r="BR322" i="1" a="1"/>
  <c r="BR322" i="1" s="1"/>
  <c r="BX322" i="1" a="1"/>
  <c r="BX322" i="1" s="1"/>
  <c r="CD322" i="1" a="1"/>
  <c r="CD322" i="1" s="1"/>
  <c r="AY323" i="1" a="1"/>
  <c r="AY323" i="1" s="1"/>
  <c r="AY425" i="1" s="1"/>
  <c r="BD323" i="1" a="1"/>
  <c r="BD323" i="1" s="1"/>
  <c r="BA311" i="1" a="1"/>
  <c r="BA311" i="1" s="1"/>
  <c r="BU311" i="1" a="1"/>
  <c r="BU311" i="1" s="1"/>
  <c r="CH311" i="1" a="1"/>
  <c r="CH311" i="1" s="1"/>
  <c r="CH413"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CH416"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AY416"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AY418" i="1" s="1"/>
  <c r="BE316" i="1" a="1"/>
  <c r="BE316" i="1" s="1"/>
  <c r="BK316" i="1" a="1"/>
  <c r="BK316" i="1" s="1"/>
  <c r="BW316" i="1" a="1"/>
  <c r="BW316" i="1" s="1"/>
  <c r="CB316" i="1" a="1"/>
  <c r="CB316" i="1" s="1"/>
  <c r="CH316" i="1" a="1"/>
  <c r="CH316" i="1" s="1"/>
  <c r="CH418" i="1" s="1"/>
  <c r="BB317" i="1" a="1"/>
  <c r="BB317" i="1" s="1"/>
  <c r="BP317" i="1" a="1"/>
  <c r="BP317" i="1" s="1"/>
  <c r="CB317" i="1" a="1"/>
  <c r="CB317" i="1" s="1"/>
  <c r="CG317" i="1" a="1"/>
  <c r="CG317" i="1" s="1"/>
  <c r="CG419" i="1" s="1"/>
  <c r="BA318" i="1" a="1"/>
  <c r="BA318" i="1" s="1"/>
  <c r="BG318" i="1" a="1"/>
  <c r="BG318" i="1" s="1"/>
  <c r="BM318" i="1" a="1"/>
  <c r="BM318" i="1" s="1"/>
  <c r="BS318" i="1" a="1"/>
  <c r="BS318" i="1" s="1"/>
  <c r="BS420" i="1" s="1"/>
  <c r="CE318" i="1" a="1"/>
  <c r="CE318" i="1" s="1"/>
  <c r="AX319" i="1" a="1"/>
  <c r="AX319"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AX423"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AZ425" i="1" s="1"/>
  <c r="BF323" i="1" a="1"/>
  <c r="BF323" i="1" s="1"/>
  <c r="BM323" i="1" a="1"/>
  <c r="BM323" i="1" s="1"/>
  <c r="BS323" i="1" a="1"/>
  <c r="BS323" i="1" s="1"/>
  <c r="BY323" i="1" a="1"/>
  <c r="BY323" i="1" s="1"/>
  <c r="AY324" i="1" a="1"/>
  <c r="AY324" i="1" s="1"/>
  <c r="AY426" i="1" s="1"/>
  <c r="BG310" i="1" a="1"/>
  <c r="BG310" i="1" s="1"/>
  <c r="BF311" i="1" a="1"/>
  <c r="BF311" i="1" s="1"/>
  <c r="BX311" i="1" a="1"/>
  <c r="BX311" i="1" s="1"/>
  <c r="AX312" i="1" a="1"/>
  <c r="AX312" i="1" s="1"/>
  <c r="AX414" i="1" s="1"/>
  <c r="BQ312" i="1" a="1"/>
  <c r="BQ312" i="1" s="1"/>
  <c r="BZ312" i="1" a="1"/>
  <c r="BZ312" i="1" s="1"/>
  <c r="CI312" i="1" a="1"/>
  <c r="CI312" i="1" s="1"/>
  <c r="CI414" i="1" s="1"/>
  <c r="BD313" i="1" a="1"/>
  <c r="BD313" i="1" s="1"/>
  <c r="BL313" i="1" a="1"/>
  <c r="BL313" i="1" s="1"/>
  <c r="BY313" i="1" a="1"/>
  <c r="BY313" i="1" s="1"/>
  <c r="BY415" i="1" s="1"/>
  <c r="AZ314" i="1" a="1"/>
  <c r="AZ314" i="1" s="1"/>
  <c r="AZ416" i="1" s="1"/>
  <c r="BF314" i="1" a="1"/>
  <c r="BF314" i="1" s="1"/>
  <c r="BL314" i="1" a="1"/>
  <c r="BL314" i="1" s="1"/>
  <c r="BR314" i="1" a="1"/>
  <c r="BR314" i="1" s="1"/>
  <c r="BX314" i="1" a="1"/>
  <c r="BX314" i="1" s="1"/>
  <c r="CC314" i="1" a="1"/>
  <c r="CC314" i="1" s="1"/>
  <c r="BC315" i="1" a="1"/>
  <c r="BC315" i="1" s="1"/>
  <c r="BC417"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CI418"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AY423" i="1" s="1"/>
  <c r="BE321" i="1" a="1"/>
  <c r="BE321" i="1" s="1"/>
  <c r="BK321" i="1" a="1"/>
  <c r="BK321" i="1" s="1"/>
  <c r="CB321" i="1" a="1"/>
  <c r="CB321" i="1" s="1"/>
  <c r="CH321" i="1" a="1"/>
  <c r="CH321" i="1" s="1"/>
  <c r="CH423"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AX415" i="1" s="1"/>
  <c r="BE313" i="1" a="1"/>
  <c r="BE313" i="1" s="1"/>
  <c r="BM313" i="1" a="1"/>
  <c r="BM313" i="1" s="1"/>
  <c r="BS313" i="1" a="1"/>
  <c r="BS313" i="1" s="1"/>
  <c r="CG313" i="1" a="1"/>
  <c r="CG313" i="1" s="1"/>
  <c r="CG415" i="1" s="1"/>
  <c r="BA314" i="1" a="1"/>
  <c r="BA314" i="1" s="1"/>
  <c r="BA416" i="1" s="1"/>
  <c r="BG314" i="1" a="1"/>
  <c r="BG314" i="1" s="1"/>
  <c r="BY314" i="1" a="1"/>
  <c r="BY314" i="1" s="1"/>
  <c r="CD314" i="1" a="1"/>
  <c r="CD314" i="1" s="1"/>
  <c r="AX315" i="1" a="1"/>
  <c r="AX315" i="1" s="1"/>
  <c r="AX417" i="1" s="1"/>
  <c r="BD315" i="1" a="1"/>
  <c r="BD315" i="1" s="1"/>
  <c r="BJ315" i="1" a="1"/>
  <c r="BJ315" i="1" s="1"/>
  <c r="BO315" i="1" a="1"/>
  <c r="BO315" i="1" s="1"/>
  <c r="CA315" i="1" a="1"/>
  <c r="CA315" i="1" s="1"/>
  <c r="CA417"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CH419" i="1" s="1"/>
  <c r="BC318" i="1" a="1"/>
  <c r="BC318" i="1" s="1"/>
  <c r="BI318" i="1" a="1"/>
  <c r="BI318" i="1" s="1"/>
  <c r="BO318" i="1" a="1"/>
  <c r="BO318" i="1" s="1"/>
  <c r="BZ318" i="1" a="1"/>
  <c r="BZ318" i="1" s="1"/>
  <c r="CF318" i="1" a="1"/>
  <c r="CF318" i="1" s="1"/>
  <c r="AZ319" i="1" a="1"/>
  <c r="AZ319" i="1" s="1"/>
  <c r="AZ421" i="1" s="1"/>
  <c r="CB319" i="1" a="1"/>
  <c r="CB319" i="1" s="1"/>
  <c r="CI319" i="1" a="1"/>
  <c r="CI319" i="1" s="1"/>
  <c r="CI421"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CG424"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BM413" i="1" s="1"/>
  <c r="CA311" i="1" a="1"/>
  <c r="CA311" i="1" s="1"/>
  <c r="AZ312" i="1" a="1"/>
  <c r="AZ312" i="1" s="1"/>
  <c r="AZ414"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CI419"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AZ423"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BU425"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K414" i="1" s="1"/>
  <c r="BT312" i="1" a="1"/>
  <c r="BT312" i="1" s="1"/>
  <c r="CD312" i="1" a="1"/>
  <c r="CD312" i="1" s="1"/>
  <c r="BG313" i="1" a="1"/>
  <c r="BG313" i="1" s="1"/>
  <c r="BG415"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CH417" i="1" s="1"/>
  <c r="BB316" i="1" a="1"/>
  <c r="BB316" i="1" s="1"/>
  <c r="BS316" i="1" a="1"/>
  <c r="BS316" i="1" s="1"/>
  <c r="BY316" i="1" a="1"/>
  <c r="BY316" i="1" s="1"/>
  <c r="BY418" i="1" s="1"/>
  <c r="CE316" i="1" a="1"/>
  <c r="CE316" i="1" s="1"/>
  <c r="AY317" i="1" a="1"/>
  <c r="AY317" i="1" s="1"/>
  <c r="AY419" i="1" s="1"/>
  <c r="BF317" i="1" a="1"/>
  <c r="BF317" i="1" s="1"/>
  <c r="BY317" i="1" a="1"/>
  <c r="BY317" i="1" s="1"/>
  <c r="AX318" i="1" a="1"/>
  <c r="AX318" i="1" s="1"/>
  <c r="AX420"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AX424" i="1" s="1"/>
  <c r="BD322" i="1" a="1"/>
  <c r="BD322" i="1" s="1"/>
  <c r="BW322" i="1" a="1"/>
  <c r="BW322" i="1" s="1"/>
  <c r="CI322" i="1" a="1"/>
  <c r="CI322" i="1" s="1"/>
  <c r="CI424" i="1" s="1"/>
  <c r="BC323" i="1" a="1"/>
  <c r="BC323" i="1" s="1"/>
  <c r="BJ323" i="1" a="1"/>
  <c r="BJ323" i="1" s="1"/>
  <c r="BP323" i="1" a="1"/>
  <c r="BP323" i="1" s="1"/>
  <c r="BV323" i="1" a="1"/>
  <c r="BV323" i="1" s="1"/>
  <c r="CB323" i="1" a="1"/>
  <c r="CB323" i="1" s="1"/>
  <c r="CH323" i="1" a="1"/>
  <c r="CH323" i="1" s="1"/>
  <c r="CH425" i="1" s="1"/>
  <c r="BC324" i="1" a="1"/>
  <c r="BC324" i="1" s="1"/>
  <c r="CD310" i="1" a="1"/>
  <c r="CD310" i="1" s="1"/>
  <c r="BO311" i="1" a="1"/>
  <c r="BO311" i="1" s="1"/>
  <c r="CF311" i="1" a="1"/>
  <c r="CF311" i="1" s="1"/>
  <c r="BC312" i="1" a="1"/>
  <c r="BC312" i="1" s="1"/>
  <c r="BL312" i="1" a="1"/>
  <c r="BL312" i="1" s="1"/>
  <c r="BU312" i="1" a="1"/>
  <c r="BU312" i="1" s="1"/>
  <c r="BA313" i="1" a="1"/>
  <c r="BA313" i="1" s="1"/>
  <c r="BA415" i="1" s="1"/>
  <c r="BI313" i="1" a="1"/>
  <c r="BI313" i="1" s="1"/>
  <c r="BO313" i="1" a="1"/>
  <c r="BO313" i="1" s="1"/>
  <c r="BO415" i="1" s="1"/>
  <c r="BV313" i="1" a="1"/>
  <c r="BV313" i="1" s="1"/>
  <c r="CC313" i="1" a="1"/>
  <c r="CC313" i="1" s="1"/>
  <c r="CI313" i="1" a="1"/>
  <c r="CI313" i="1" s="1"/>
  <c r="CI415"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CI417"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AY420"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CH422" i="1" s="1"/>
  <c r="BB321" i="1" a="1"/>
  <c r="BB321" i="1" s="1"/>
  <c r="BG321" i="1" a="1"/>
  <c r="BG321" i="1" s="1"/>
  <c r="BS321" i="1" a="1"/>
  <c r="BS321" i="1" s="1"/>
  <c r="BY321" i="1" a="1"/>
  <c r="BY321" i="1" s="1"/>
  <c r="CE321" i="1" a="1"/>
  <c r="CE321" i="1" s="1"/>
  <c r="AY322" i="1" a="1"/>
  <c r="AY322" i="1" s="1"/>
  <c r="AY424" i="1" s="1"/>
  <c r="BE322" i="1" a="1"/>
  <c r="BE322" i="1" s="1"/>
  <c r="BJ322" i="1" a="1"/>
  <c r="BJ322" i="1" s="1"/>
  <c r="BQ322" i="1" a="1"/>
  <c r="BQ322" i="1" s="1"/>
  <c r="CC322" i="1" a="1"/>
  <c r="CC322" i="1" s="1"/>
  <c r="AX323" i="1" a="1"/>
  <c r="AX323" i="1" s="1"/>
  <c r="AX425" i="1" s="1"/>
  <c r="BQ323" i="1" a="1"/>
  <c r="BQ323" i="1" s="1"/>
  <c r="BP316" i="1" a="1"/>
  <c r="BP316" i="1" s="1"/>
  <c r="CA317" i="1" a="1"/>
  <c r="CA317" i="1" s="1"/>
  <c r="CI318" i="1" a="1"/>
  <c r="CI318" i="1" s="1"/>
  <c r="CI420" i="1" s="1"/>
  <c r="BF320" i="1" a="1"/>
  <c r="BF320" i="1" s="1"/>
  <c r="BY322" i="1" a="1"/>
  <c r="BY322" i="1" s="1"/>
  <c r="AX324" i="1" a="1"/>
  <c r="AX324" i="1" s="1"/>
  <c r="AX426" i="1" s="1"/>
  <c r="BS324" i="1" a="1"/>
  <c r="BS324" i="1" s="1"/>
  <c r="CB324" i="1" a="1"/>
  <c r="CB324" i="1" s="1"/>
  <c r="BF325" i="1" a="1"/>
  <c r="BF325" i="1" s="1"/>
  <c r="BM325" i="1" a="1"/>
  <c r="BM325" i="1" s="1"/>
  <c r="BM427"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AX430"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BG335" i="1" a="1"/>
  <c r="BG335" i="1" s="1"/>
  <c r="BM335" i="1" a="1"/>
  <c r="BM335" i="1" s="1"/>
  <c r="BT335" i="1" a="1"/>
  <c r="BT335" i="1" s="1"/>
  <c r="CG335" i="1" a="1"/>
  <c r="CG335" i="1" s="1"/>
  <c r="CG437"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AY427"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AY430" i="1" s="1"/>
  <c r="BQ328" i="1" a="1"/>
  <c r="BQ328" i="1" s="1"/>
  <c r="BW328" i="1" a="1"/>
  <c r="BW328" i="1" s="1"/>
  <c r="CH328" i="1" a="1"/>
  <c r="CH328" i="1" s="1"/>
  <c r="CH430" i="1" s="1"/>
  <c r="BB329" i="1" a="1"/>
  <c r="BB329" i="1" s="1"/>
  <c r="BH329" i="1" a="1"/>
  <c r="BH329" i="1" s="1"/>
  <c r="BM329" i="1" a="1"/>
  <c r="BM329" i="1" s="1"/>
  <c r="BR329" i="1" a="1"/>
  <c r="BR329" i="1" s="1"/>
  <c r="CD329" i="1" a="1"/>
  <c r="CD329" i="1" s="1"/>
  <c r="AX330" i="1" a="1"/>
  <c r="AX330" i="1" s="1"/>
  <c r="AX432"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BU434" i="1" s="1"/>
  <c r="CA332" i="1" a="1"/>
  <c r="CA332" i="1" s="1"/>
  <c r="CH332" i="1" a="1"/>
  <c r="CH332" i="1" s="1"/>
  <c r="CH434" i="1" s="1"/>
  <c r="BC333" i="1" a="1"/>
  <c r="BC333" i="1" s="1"/>
  <c r="BI333" i="1" a="1"/>
  <c r="BI333" i="1" s="1"/>
  <c r="BI435"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AZ427" i="1" s="1"/>
  <c r="BH325" i="1" a="1"/>
  <c r="BH325" i="1" s="1"/>
  <c r="BU325" i="1" a="1"/>
  <c r="BU325" i="1" s="1"/>
  <c r="BZ325" i="1" a="1"/>
  <c r="BZ325" i="1" s="1"/>
  <c r="CG325" i="1" a="1"/>
  <c r="CG325" i="1" s="1"/>
  <c r="CG427" i="1" s="1"/>
  <c r="AZ326" i="1" a="1"/>
  <c r="AZ326" i="1" s="1"/>
  <c r="BL326" i="1" a="1"/>
  <c r="BL326" i="1" s="1"/>
  <c r="BX326" i="1" a="1"/>
  <c r="BX326" i="1" s="1"/>
  <c r="CC326" i="1" a="1"/>
  <c r="CC326" i="1" s="1"/>
  <c r="CI326" i="1" a="1"/>
  <c r="CI326" i="1" s="1"/>
  <c r="CI428"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CI430"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CG418" i="1" s="1"/>
  <c r="BO319" i="1" a="1"/>
  <c r="BO319" i="1" s="1"/>
  <c r="BO421"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I427"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AX431" i="1" s="1"/>
  <c r="BD329" i="1" a="1"/>
  <c r="BD329" i="1" s="1"/>
  <c r="BN329" i="1" a="1"/>
  <c r="BN329" i="1" s="1"/>
  <c r="BS329" i="1" a="1"/>
  <c r="BS329" i="1" s="1"/>
  <c r="BY329" i="1" a="1"/>
  <c r="BY329" i="1" s="1"/>
  <c r="BE330" i="1" a="1"/>
  <c r="BE330" i="1" s="1"/>
  <c r="BJ330" i="1" a="1"/>
  <c r="BJ330" i="1" s="1"/>
  <c r="CA330" i="1" a="1"/>
  <c r="CA330" i="1" s="1"/>
  <c r="CG330" i="1" a="1"/>
  <c r="CG330" i="1" s="1"/>
  <c r="CG432" i="1" s="1"/>
  <c r="BA331" i="1" a="1"/>
  <c r="BA331" i="1" s="1"/>
  <c r="BM331" i="1" a="1"/>
  <c r="BM331" i="1" s="1"/>
  <c r="BX331" i="1" a="1"/>
  <c r="BX331" i="1" s="1"/>
  <c r="CI331" i="1" a="1"/>
  <c r="CI331" i="1" s="1"/>
  <c r="CI433" i="1" s="1"/>
  <c r="BC332" i="1" a="1"/>
  <c r="BC332" i="1" s="1"/>
  <c r="BI332" i="1" a="1"/>
  <c r="BI332" i="1" s="1"/>
  <c r="BO332" i="1" a="1"/>
  <c r="BO332" i="1" s="1"/>
  <c r="BW332" i="1" a="1"/>
  <c r="BW332" i="1" s="1"/>
  <c r="CB332" i="1" a="1"/>
  <c r="CB332" i="1" s="1"/>
  <c r="AX333" i="1" a="1"/>
  <c r="AX333" i="1" s="1"/>
  <c r="AX435" i="1" s="1"/>
  <c r="BE333" i="1" a="1"/>
  <c r="BE333" i="1" s="1"/>
  <c r="BK333" i="1" a="1"/>
  <c r="BK333" i="1" s="1"/>
  <c r="BK435"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AZ424"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CH427"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CG429"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CH432"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CH429"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CG431"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CI425" i="1" s="1"/>
  <c r="BJ324" i="1" a="1"/>
  <c r="BJ324" i="1" s="1"/>
  <c r="BQ324" i="1" a="1"/>
  <c r="BQ324" i="1" s="1"/>
  <c r="CI324" i="1" a="1"/>
  <c r="CI324" i="1" s="1"/>
  <c r="CI426" i="1" s="1"/>
  <c r="BE325" i="1" a="1"/>
  <c r="BE325" i="1" s="1"/>
  <c r="BK325" i="1" a="1"/>
  <c r="BK325" i="1" s="1"/>
  <c r="BK427"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AZ434"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AX427" i="1" s="1"/>
  <c r="BL325" i="1" a="1"/>
  <c r="BL325" i="1" s="1"/>
  <c r="BS325" i="1" a="1"/>
  <c r="BS325" i="1" s="1"/>
  <c r="BX325" i="1" a="1"/>
  <c r="BX325" i="1" s="1"/>
  <c r="AX326" i="1" a="1"/>
  <c r="AX326" i="1" s="1"/>
  <c r="AX428" i="1" s="1"/>
  <c r="BD326" i="1" a="1"/>
  <c r="BD326" i="1" s="1"/>
  <c r="BI326" i="1" a="1"/>
  <c r="BI326" i="1" s="1"/>
  <c r="BU326" i="1" a="1"/>
  <c r="BU326" i="1" s="1"/>
  <c r="CG326" i="1" a="1"/>
  <c r="CG326" i="1" s="1"/>
  <c r="CG428"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CH431"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CG433"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AZ443"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CI444"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CI439"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CG440"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CH442"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CH443"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A448"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CH444"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I393" i="1"/>
  <c r="AY394" i="1"/>
  <c r="CI398" i="1"/>
  <c r="CG407" i="1"/>
  <c r="CI399" i="1"/>
  <c r="CH420" i="1"/>
  <c r="AZ428" i="1"/>
  <c r="AZ437" i="1"/>
  <c r="AY438"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BU278" i="1" a="1"/>
  <c r="BU278" i="1" s="1"/>
  <c r="BU380" i="1" s="1"/>
  <c r="BH278" i="1" a="1"/>
  <c r="BH278" i="1" s="1"/>
  <c r="CC278" i="1" a="1"/>
  <c r="CC278" i="1" s="1"/>
  <c r="CH399" i="1"/>
  <c r="BM278" i="1" a="1"/>
  <c r="BM278" i="1" s="1"/>
  <c r="BY278" i="1" a="1"/>
  <c r="BY278" i="1" s="1"/>
  <c r="AZ412" i="1"/>
  <c r="CG278" i="1" a="1"/>
  <c r="CG278" i="1" s="1"/>
  <c r="CG380" i="1" s="1"/>
  <c r="BC278" i="1" a="1"/>
  <c r="BC278" i="1" s="1"/>
  <c r="BG278" i="1" a="1"/>
  <c r="BG278" i="1" s="1"/>
  <c r="AX400" i="1"/>
  <c r="BN278" i="1" a="1"/>
  <c r="BN278" i="1" s="1"/>
  <c r="CD278" i="1" a="1"/>
  <c r="CD278" i="1" s="1"/>
  <c r="AX421" i="1"/>
  <c r="BP278" i="1" a="1"/>
  <c r="BP278" i="1" s="1"/>
  <c r="AZ411" i="1"/>
  <c r="CH278" i="1" a="1"/>
  <c r="CH278" i="1" s="1"/>
  <c r="CH380" i="1" s="1"/>
  <c r="CI434" i="1"/>
  <c r="BD278" i="1" a="1"/>
  <c r="BD278" i="1" s="1"/>
  <c r="BI278" i="1" a="1"/>
  <c r="BI278" i="1" s="1"/>
  <c r="AZ405" i="1"/>
  <c r="BT278" i="1" a="1"/>
  <c r="BT278" i="1" s="1"/>
  <c r="BA412" i="1"/>
  <c r="BB278" i="1" a="1"/>
  <c r="BB278" i="1" s="1"/>
  <c r="CE278" i="1" a="1"/>
  <c r="CE278" i="1" s="1"/>
  <c r="CA278" i="1" a="1"/>
  <c r="CA278" i="1" s="1"/>
  <c r="AX393" i="1"/>
  <c r="AZ396" i="1"/>
  <c r="BZ278" i="1" a="1"/>
  <c r="BZ278" i="1" s="1"/>
  <c r="BL278" i="1" a="1"/>
  <c r="BL278" i="1" s="1"/>
  <c r="CB278" i="1" a="1"/>
  <c r="CB278" i="1" s="1"/>
  <c r="CI400" i="1"/>
  <c r="BW278" i="1" a="1"/>
  <c r="BW278" i="1" s="1"/>
  <c r="CH404" i="1"/>
  <c r="AZ278" i="1" a="1"/>
  <c r="AZ278" i="1" s="1"/>
  <c r="AZ380" i="1" s="1"/>
  <c r="BJ278" i="1" a="1"/>
  <c r="BJ278" i="1" s="1"/>
  <c r="AY397" i="1"/>
  <c r="CF278" i="1" a="1"/>
  <c r="CF278" i="1" s="1"/>
  <c r="BQ278" i="1" a="1"/>
  <c r="BQ278" i="1" s="1"/>
  <c r="BK278" i="1" a="1"/>
  <c r="BK278" i="1" s="1"/>
  <c r="BX278" i="1" a="1"/>
  <c r="BX278" i="1" s="1"/>
  <c r="BE278" i="1" a="1"/>
  <c r="BE278" i="1" s="1"/>
  <c r="BR278" i="1" a="1"/>
  <c r="BR278" i="1" s="1"/>
  <c r="BV278" i="1" a="1"/>
  <c r="BV278" i="1" s="1"/>
  <c r="BS278" i="1" a="1"/>
  <c r="BS278" i="1" s="1"/>
  <c r="BA278" i="1" a="1"/>
  <c r="BA278" i="1" s="1"/>
  <c r="CI278" i="1" a="1"/>
  <c r="CI278" i="1" s="1"/>
  <c r="CI380" i="1" s="1"/>
  <c r="AY398" i="1"/>
  <c r="BF278" i="1" a="1"/>
  <c r="BF278" i="1" s="1"/>
  <c r="BO278" i="1" a="1"/>
  <c r="BO278" i="1" s="1"/>
  <c r="AX278" i="1" a="1"/>
  <c r="AX278" i="1" s="1"/>
  <c r="AX380" i="1" s="1"/>
  <c r="E148" i="7" l="1"/>
  <c r="E144" i="7"/>
  <c r="B144" i="7" s="1"/>
  <c r="AK154" i="7"/>
  <c r="AK54" i="7" s="1"/>
  <c r="AK54" i="27"/>
  <c r="AK167" i="7"/>
  <c r="AK67" i="7" s="1"/>
  <c r="AK67" i="27"/>
  <c r="AJ157" i="7"/>
  <c r="AJ57" i="7" s="1"/>
  <c r="AJ57" i="27"/>
  <c r="AH172" i="7"/>
  <c r="AK166" i="7"/>
  <c r="AK66" i="7" s="1"/>
  <c r="AK66" i="27"/>
  <c r="AJ164" i="7"/>
  <c r="AJ64" i="7" s="1"/>
  <c r="AJ64" i="27"/>
  <c r="AL163" i="7"/>
  <c r="AL63" i="7" s="1"/>
  <c r="AL63" i="27"/>
  <c r="AK141" i="7"/>
  <c r="AK41" i="7" s="1"/>
  <c r="AK41" i="27"/>
  <c r="R138" i="7"/>
  <c r="G147" i="7"/>
  <c r="G149" i="7"/>
  <c r="Z144" i="7"/>
  <c r="AK142" i="7"/>
  <c r="AK42" i="7" s="1"/>
  <c r="AK42" i="27"/>
  <c r="AJ137" i="7"/>
  <c r="AJ37" i="7" s="1"/>
  <c r="AJ37" i="27"/>
  <c r="T134" i="7"/>
  <c r="R126" i="7"/>
  <c r="E133" i="7"/>
  <c r="C133" i="7" s="1"/>
  <c r="AB129" i="7"/>
  <c r="AK126" i="7"/>
  <c r="AK26" i="7" s="1"/>
  <c r="AK26" i="27"/>
  <c r="AJ122" i="7"/>
  <c r="AJ22" i="7" s="1"/>
  <c r="AJ22" i="27"/>
  <c r="E118" i="7"/>
  <c r="D118" i="7" s="1"/>
  <c r="G167" i="7"/>
  <c r="P151" i="7"/>
  <c r="G140" i="7"/>
  <c r="F202" i="7"/>
  <c r="F162" i="7"/>
  <c r="AK148" i="7"/>
  <c r="AK48" i="7" s="1"/>
  <c r="AK48" i="27"/>
  <c r="AJ114" i="7"/>
  <c r="AJ14" i="7" s="1"/>
  <c r="AJ14" i="27"/>
  <c r="AL109" i="7"/>
  <c r="AL9" i="7" s="1"/>
  <c r="AL9" i="27"/>
  <c r="G200" i="7"/>
  <c r="F200" i="7"/>
  <c r="AJ197" i="7"/>
  <c r="AJ97" i="7" s="1"/>
  <c r="AJ97" i="27"/>
  <c r="AJ183" i="7"/>
  <c r="AJ83" i="7" s="1"/>
  <c r="AJ83" i="27"/>
  <c r="G177" i="7"/>
  <c r="AK183" i="7"/>
  <c r="AK83" i="7" s="1"/>
  <c r="AK83" i="27"/>
  <c r="AL165" i="7"/>
  <c r="AL65" i="7" s="1"/>
  <c r="AL65" i="27"/>
  <c r="AK171" i="7"/>
  <c r="AK71" i="7" s="1"/>
  <c r="AK71" i="27"/>
  <c r="N159" i="7"/>
  <c r="AK157" i="7"/>
  <c r="AK57" i="7" s="1"/>
  <c r="AK57" i="27"/>
  <c r="L146" i="7"/>
  <c r="E124" i="7"/>
  <c r="B124" i="7" s="1"/>
  <c r="AK202" i="7"/>
  <c r="F169" i="7"/>
  <c r="AJ115" i="7"/>
  <c r="AJ15" i="7" s="1"/>
  <c r="AJ15" i="27"/>
  <c r="AJ192" i="7"/>
  <c r="AJ92" i="7" s="1"/>
  <c r="AJ92" i="27"/>
  <c r="G196" i="7"/>
  <c r="F189" i="7"/>
  <c r="AL193" i="7"/>
  <c r="AL93" i="7" s="1"/>
  <c r="AL93" i="27"/>
  <c r="G188" i="7"/>
  <c r="G176" i="7"/>
  <c r="AJ186" i="7"/>
  <c r="AJ86" i="7" s="1"/>
  <c r="AJ86" i="27"/>
  <c r="AL183" i="7"/>
  <c r="AL83" i="7" s="1"/>
  <c r="AL83" i="27"/>
  <c r="G187" i="7"/>
  <c r="F182" i="7"/>
  <c r="F185" i="7"/>
  <c r="F178" i="7"/>
  <c r="AJ168" i="7"/>
  <c r="AJ68" i="7" s="1"/>
  <c r="AJ68" i="27"/>
  <c r="E166" i="7"/>
  <c r="C166" i="7" s="1"/>
  <c r="AL166" i="7"/>
  <c r="AL66" i="7" s="1"/>
  <c r="AL66" i="27"/>
  <c r="AL161" i="7"/>
  <c r="AL61" i="7" s="1"/>
  <c r="AL61" i="27"/>
  <c r="E164" i="7"/>
  <c r="D164" i="7" s="1"/>
  <c r="AJ173" i="7"/>
  <c r="AJ73" i="7" s="1"/>
  <c r="AJ73" i="27"/>
  <c r="E171" i="7"/>
  <c r="C171" i="7" s="1"/>
  <c r="AL159" i="7"/>
  <c r="AL59" i="7" s="1"/>
  <c r="AL59" i="27"/>
  <c r="J171" i="7"/>
  <c r="E157" i="7"/>
  <c r="C157" i="7" s="1"/>
  <c r="AL153" i="7"/>
  <c r="AL53" i="7" s="1"/>
  <c r="AL53" i="27"/>
  <c r="AK159" i="7"/>
  <c r="AK59" i="7" s="1"/>
  <c r="AK59" i="27"/>
  <c r="G155" i="7"/>
  <c r="J147" i="7"/>
  <c r="R161" i="7"/>
  <c r="AJ159" i="7"/>
  <c r="AJ59" i="7" s="1"/>
  <c r="AJ59" i="27"/>
  <c r="F158" i="7"/>
  <c r="F153" i="7"/>
  <c r="P143" i="7"/>
  <c r="AK158" i="7"/>
  <c r="AK58" i="7" s="1"/>
  <c r="AK58" i="27"/>
  <c r="L157" i="7"/>
  <c r="AJ158" i="7"/>
  <c r="AJ58" i="7" s="1"/>
  <c r="AJ58" i="27"/>
  <c r="F152" i="7"/>
  <c r="G141" i="7"/>
  <c r="E146" i="7"/>
  <c r="C146" i="7" s="1"/>
  <c r="AJ150" i="7"/>
  <c r="AJ50" i="7" s="1"/>
  <c r="AJ50" i="27"/>
  <c r="AL147" i="7"/>
  <c r="AL47" i="7" s="1"/>
  <c r="AL47" i="27"/>
  <c r="E143" i="7"/>
  <c r="C143" i="7" s="1"/>
  <c r="G142" i="7"/>
  <c r="AL138" i="7"/>
  <c r="AL38" i="7" s="1"/>
  <c r="AL38" i="27"/>
  <c r="AJ147" i="7"/>
  <c r="AJ47" i="7" s="1"/>
  <c r="AJ47" i="27"/>
  <c r="AJ143" i="7"/>
  <c r="AJ43" i="7" s="1"/>
  <c r="AJ43" i="27"/>
  <c r="AJ138" i="7"/>
  <c r="AJ38" i="7" s="1"/>
  <c r="AJ38" i="27"/>
  <c r="AJ140" i="7"/>
  <c r="AJ40" i="7" s="1"/>
  <c r="AJ40" i="27"/>
  <c r="AL134" i="7"/>
  <c r="AL34" i="7" s="1"/>
  <c r="AL34" i="27"/>
  <c r="E131" i="7"/>
  <c r="AK134" i="7"/>
  <c r="AK34" i="7" s="1"/>
  <c r="AK34" i="27"/>
  <c r="AK127" i="7"/>
  <c r="AK27" i="7" s="1"/>
  <c r="AK27" i="27"/>
  <c r="G139" i="7"/>
  <c r="F137" i="7"/>
  <c r="G131" i="7"/>
  <c r="E126" i="7"/>
  <c r="G121" i="7"/>
  <c r="AJ117" i="7"/>
  <c r="AJ17" i="7" s="1"/>
  <c r="AJ17" i="27"/>
  <c r="AK121" i="7"/>
  <c r="AK21" i="7" s="1"/>
  <c r="AK21" i="27"/>
  <c r="AK104" i="7"/>
  <c r="AK4" i="7" s="1"/>
  <c r="AK4" i="27"/>
  <c r="X193" i="7"/>
  <c r="E195" i="7"/>
  <c r="B195" i="7" s="1"/>
  <c r="E201" i="7"/>
  <c r="B201" i="7" s="1"/>
  <c r="AL200" i="7"/>
  <c r="Z166" i="7"/>
  <c r="AK131" i="7"/>
  <c r="AK31" i="7" s="1"/>
  <c r="AK31" i="27"/>
  <c r="AL132" i="7"/>
  <c r="AL32" i="7" s="1"/>
  <c r="AL32" i="27"/>
  <c r="G175" i="7"/>
  <c r="F115" i="7"/>
  <c r="G116" i="7"/>
  <c r="AL112" i="7"/>
  <c r="AL12" i="7" s="1"/>
  <c r="AL12" i="27"/>
  <c r="AJ106" i="7"/>
  <c r="AJ6" i="7" s="1"/>
  <c r="AJ6" i="27"/>
  <c r="F109" i="7"/>
  <c r="F196" i="7"/>
  <c r="AD201" i="7"/>
  <c r="AL198" i="7"/>
  <c r="AL98" i="7" s="1"/>
  <c r="AL98" i="27"/>
  <c r="G192" i="7"/>
  <c r="E187" i="7"/>
  <c r="B187" i="7" s="1"/>
  <c r="AJ176" i="7"/>
  <c r="AJ76" i="7" s="1"/>
  <c r="AJ76" i="27"/>
  <c r="AH174" i="7"/>
  <c r="N186" i="7"/>
  <c r="F181" i="7"/>
  <c r="AL104" i="7"/>
  <c r="AL4" i="7" s="1"/>
  <c r="AL4" i="27"/>
  <c r="G144" i="7"/>
  <c r="AJ135" i="7"/>
  <c r="AJ35" i="7" s="1"/>
  <c r="AJ35" i="27"/>
  <c r="AL160" i="7"/>
  <c r="AL60" i="7" s="1"/>
  <c r="AL60" i="27"/>
  <c r="G119" i="7"/>
  <c r="AJ155" i="7"/>
  <c r="AJ55" i="7" s="1"/>
  <c r="AJ55" i="27"/>
  <c r="AK129" i="7"/>
  <c r="AK29" i="7" s="1"/>
  <c r="AK29" i="27"/>
  <c r="AL117" i="7"/>
  <c r="AL17" i="7" s="1"/>
  <c r="AL17" i="27"/>
  <c r="AJ112" i="7"/>
  <c r="AJ12" i="7" s="1"/>
  <c r="AJ12" i="27"/>
  <c r="G111" i="7"/>
  <c r="E109" i="7"/>
  <c r="D109" i="7" s="1"/>
  <c r="E116" i="7"/>
  <c r="C116" i="7" s="1"/>
  <c r="AL111" i="7"/>
  <c r="AL11" i="7" s="1"/>
  <c r="AL11" i="27"/>
  <c r="AL108" i="7"/>
  <c r="AL8" i="7" s="1"/>
  <c r="AL8" i="27"/>
  <c r="G107" i="7"/>
  <c r="AL113" i="7"/>
  <c r="AL13" i="7" s="1"/>
  <c r="AL13" i="27"/>
  <c r="AK111" i="7"/>
  <c r="AK11" i="7" s="1"/>
  <c r="AK11" i="27"/>
  <c r="G110" i="7"/>
  <c r="F108" i="7"/>
  <c r="Z115" i="7"/>
  <c r="F113" i="7"/>
  <c r="F110" i="7"/>
  <c r="E113" i="7"/>
  <c r="C113" i="7" s="1"/>
  <c r="AK110" i="7"/>
  <c r="AK10" i="7" s="1"/>
  <c r="AK10" i="27"/>
  <c r="L108" i="7"/>
  <c r="AF115" i="7"/>
  <c r="G106" i="7"/>
  <c r="AJ201" i="7"/>
  <c r="F193" i="7"/>
  <c r="F199" i="7"/>
  <c r="F194" i="7"/>
  <c r="AJ187" i="7"/>
  <c r="AJ87" i="7" s="1"/>
  <c r="AJ87" i="27"/>
  <c r="AJ194" i="7"/>
  <c r="AJ94" i="7" s="1"/>
  <c r="AJ94" i="27"/>
  <c r="T193" i="7"/>
  <c r="F190" i="7"/>
  <c r="AL190" i="7"/>
  <c r="AL90" i="7" s="1"/>
  <c r="AL90" i="27"/>
  <c r="AL201" i="7"/>
  <c r="AJ196" i="7"/>
  <c r="AJ96" i="7" s="1"/>
  <c r="AJ96" i="27"/>
  <c r="AL189" i="7"/>
  <c r="AL89" i="7" s="1"/>
  <c r="AL89" i="27"/>
  <c r="G183" i="7"/>
  <c r="E178" i="7"/>
  <c r="B178" i="7" s="1"/>
  <c r="AJ175" i="7"/>
  <c r="AJ75" i="7" s="1"/>
  <c r="AJ75" i="27"/>
  <c r="E185" i="7"/>
  <c r="B185" i="7" s="1"/>
  <c r="G186" i="7"/>
  <c r="F186" i="7"/>
  <c r="AK179" i="7"/>
  <c r="AK79" i="7" s="1"/>
  <c r="AK79" i="27"/>
  <c r="AJ177" i="7"/>
  <c r="AJ77" i="7" s="1"/>
  <c r="AJ77" i="27"/>
  <c r="T178" i="7"/>
  <c r="AL180" i="7"/>
  <c r="AL80" i="7" s="1"/>
  <c r="AL80" i="27"/>
  <c r="AB176" i="7"/>
  <c r="G185" i="7"/>
  <c r="E177" i="7"/>
  <c r="C177" i="7" s="1"/>
  <c r="AK187" i="7"/>
  <c r="AK87" i="7" s="1"/>
  <c r="AK87" i="27"/>
  <c r="AK174" i="7"/>
  <c r="AK74" i="7" s="1"/>
  <c r="AK74" i="27"/>
  <c r="F166" i="7"/>
  <c r="AF171" i="7"/>
  <c r="AL164" i="7"/>
  <c r="AL64" i="7" s="1"/>
  <c r="AL64" i="27"/>
  <c r="AB161" i="7"/>
  <c r="F171" i="7"/>
  <c r="G168" i="7"/>
  <c r="AK162" i="7"/>
  <c r="AK62" i="7" s="1"/>
  <c r="AK62" i="27"/>
  <c r="AJ162" i="7"/>
  <c r="AJ62" i="7" s="1"/>
  <c r="AJ62" i="27"/>
  <c r="AL172" i="7"/>
  <c r="AL72" i="7" s="1"/>
  <c r="AL72" i="27"/>
  <c r="AL170" i="7"/>
  <c r="AL70" i="7" s="1"/>
  <c r="AL70" i="27"/>
  <c r="R151" i="7"/>
  <c r="AJ145" i="7"/>
  <c r="AJ45" i="7" s="1"/>
  <c r="AJ45" i="27"/>
  <c r="AK150" i="7"/>
  <c r="AK50" i="7" s="1"/>
  <c r="AK50" i="27"/>
  <c r="X156" i="7"/>
  <c r="AK160" i="7"/>
  <c r="AK60" i="7" s="1"/>
  <c r="AK60" i="27"/>
  <c r="E159" i="7"/>
  <c r="G160" i="7"/>
  <c r="G157" i="7"/>
  <c r="G154" i="7"/>
  <c r="F157" i="7"/>
  <c r="AK146" i="7"/>
  <c r="AK46" i="7" s="1"/>
  <c r="AK46" i="27"/>
  <c r="V139" i="7"/>
  <c r="AL148" i="7"/>
  <c r="AL48" i="7" s="1"/>
  <c r="AL48" i="27"/>
  <c r="AF142" i="7"/>
  <c r="F141" i="7"/>
  <c r="N139" i="7"/>
  <c r="G138" i="7"/>
  <c r="F145" i="7"/>
  <c r="F142" i="7"/>
  <c r="N138" i="7"/>
  <c r="AK140" i="7"/>
  <c r="AK40" i="7" s="1"/>
  <c r="AK40" i="27"/>
  <c r="AK136" i="7"/>
  <c r="AK36" i="7" s="1"/>
  <c r="AK36" i="27"/>
  <c r="AJ132" i="7"/>
  <c r="AJ32" i="7" s="1"/>
  <c r="AJ32" i="27"/>
  <c r="N131" i="7"/>
  <c r="AL133" i="7"/>
  <c r="AL33" i="7" s="1"/>
  <c r="AL33" i="27"/>
  <c r="E130" i="7"/>
  <c r="B130" i="7" s="1"/>
  <c r="G128" i="7"/>
  <c r="F126" i="7"/>
  <c r="AK138" i="7"/>
  <c r="AK38" i="7" s="1"/>
  <c r="AK38" i="27"/>
  <c r="R136" i="7"/>
  <c r="AL118" i="7"/>
  <c r="AL18" i="7" s="1"/>
  <c r="AL18" i="27"/>
  <c r="F120" i="7"/>
  <c r="G125" i="7"/>
  <c r="AK125" i="7"/>
  <c r="AK25" i="7" s="1"/>
  <c r="AK25" i="27"/>
  <c r="F117" i="7"/>
  <c r="G124" i="7"/>
  <c r="AJ119" i="7"/>
  <c r="AJ19" i="7" s="1"/>
  <c r="AJ19" i="27"/>
  <c r="G120" i="7"/>
  <c r="AK168" i="7"/>
  <c r="AK68" i="7" s="1"/>
  <c r="AK68" i="27"/>
  <c r="AK115" i="7"/>
  <c r="AK15" i="7" s="1"/>
  <c r="AK15" i="27"/>
  <c r="AJ199" i="7"/>
  <c r="AJ99" i="7" s="1"/>
  <c r="AJ99" i="27"/>
  <c r="AK191" i="7"/>
  <c r="AK91" i="7" s="1"/>
  <c r="AK91" i="27"/>
  <c r="G179" i="7"/>
  <c r="E181" i="7"/>
  <c r="B181" i="7" s="1"/>
  <c r="F164" i="7"/>
  <c r="AK164" i="7"/>
  <c r="AK64" i="7" s="1"/>
  <c r="AK64" i="27"/>
  <c r="G156" i="7"/>
  <c r="X136" i="7"/>
  <c r="F121" i="7"/>
  <c r="AL168" i="7"/>
  <c r="AL68" i="7" s="1"/>
  <c r="AL68" i="27"/>
  <c r="E106" i="7"/>
  <c r="C106" i="7" s="1"/>
  <c r="E110" i="7"/>
  <c r="D110" i="7" s="1"/>
  <c r="E112" i="7"/>
  <c r="C112" i="7" s="1"/>
  <c r="F198" i="7"/>
  <c r="F191" i="7"/>
  <c r="E141" i="7"/>
  <c r="B141" i="7" s="1"/>
  <c r="L136" i="7"/>
  <c r="AJ124" i="7"/>
  <c r="AJ24" i="7" s="1"/>
  <c r="AJ24" i="27"/>
  <c r="AB104" i="7"/>
  <c r="G202" i="7"/>
  <c r="F104" i="7"/>
  <c r="AK124" i="7"/>
  <c r="AK24" i="7" s="1"/>
  <c r="AK24" i="27"/>
  <c r="AL105" i="7"/>
  <c r="AL5" i="7" s="1"/>
  <c r="AL5" i="27"/>
  <c r="AK106" i="7"/>
  <c r="AK6" i="7" s="1"/>
  <c r="AK6" i="27"/>
  <c r="AJ107" i="7"/>
  <c r="AJ7" i="7" s="1"/>
  <c r="AJ7" i="27"/>
  <c r="AL114" i="7"/>
  <c r="AL14" i="7" s="1"/>
  <c r="AL14" i="27"/>
  <c r="F114" i="7"/>
  <c r="AK201" i="7"/>
  <c r="AK193" i="7"/>
  <c r="AK93" i="7" s="1"/>
  <c r="AK93" i="27"/>
  <c r="E192" i="7"/>
  <c r="G199" i="7"/>
  <c r="G191" i="7"/>
  <c r="G105" i="7"/>
  <c r="G194" i="7"/>
  <c r="E200" i="7"/>
  <c r="D200" i="7" s="1"/>
  <c r="AJ105" i="7"/>
  <c r="AJ5" i="7" s="1"/>
  <c r="AJ5" i="27"/>
  <c r="AL197" i="7"/>
  <c r="AL97" i="7" s="1"/>
  <c r="AL97" i="27"/>
  <c r="AL192" i="7"/>
  <c r="AL92" i="7" s="1"/>
  <c r="AL92" i="27"/>
  <c r="AL199" i="7"/>
  <c r="AL99" i="7" s="1"/>
  <c r="AL99" i="27"/>
  <c r="AL195" i="7"/>
  <c r="AL95" i="7" s="1"/>
  <c r="AL95" i="27"/>
  <c r="G181" i="7"/>
  <c r="AL188" i="7"/>
  <c r="AL88" i="7" s="1"/>
  <c r="AL88" i="27"/>
  <c r="F179" i="7"/>
  <c r="E184" i="7"/>
  <c r="D184" i="7" s="1"/>
  <c r="AJ181" i="7"/>
  <c r="AJ81" i="7" s="1"/>
  <c r="AJ81" i="27"/>
  <c r="AJ179" i="7"/>
  <c r="AJ79" i="7" s="1"/>
  <c r="AJ79" i="27"/>
  <c r="E175" i="7"/>
  <c r="F180" i="7"/>
  <c r="AJ172" i="7"/>
  <c r="AJ72" i="7" s="1"/>
  <c r="AJ72" i="27"/>
  <c r="Z171" i="7"/>
  <c r="E167" i="7"/>
  <c r="E162" i="7"/>
  <c r="D162" i="7" s="1"/>
  <c r="AK173" i="7"/>
  <c r="AK73" i="7" s="1"/>
  <c r="AK73" i="27"/>
  <c r="E152" i="7"/>
  <c r="D152" i="7" s="1"/>
  <c r="E158" i="7"/>
  <c r="C158" i="7" s="1"/>
  <c r="F160" i="7"/>
  <c r="AD149" i="7"/>
  <c r="AJ146" i="7"/>
  <c r="AJ46" i="7" s="1"/>
  <c r="AJ46" i="27"/>
  <c r="G150" i="7"/>
  <c r="AF144" i="7"/>
  <c r="AL137" i="7"/>
  <c r="AL37" i="7" s="1"/>
  <c r="AL37" i="27"/>
  <c r="AD134" i="7"/>
  <c r="AK135" i="7"/>
  <c r="AK35" i="7" s="1"/>
  <c r="AK35" i="27"/>
  <c r="AJ130" i="7"/>
  <c r="AJ30" i="7" s="1"/>
  <c r="AJ30" i="27"/>
  <c r="E128" i="7"/>
  <c r="AK122" i="7"/>
  <c r="AK22" i="7" s="1"/>
  <c r="AK22" i="27"/>
  <c r="G117" i="7"/>
  <c r="V202" i="7"/>
  <c r="F107" i="7"/>
  <c r="AK199" i="7"/>
  <c r="AK99" i="7" s="1"/>
  <c r="AK99" i="27"/>
  <c r="E197" i="7"/>
  <c r="AK181" i="7"/>
  <c r="AK81" i="7" s="1"/>
  <c r="AK81" i="27"/>
  <c r="G178" i="7"/>
  <c r="AK128" i="7"/>
  <c r="AK28" i="7" s="1"/>
  <c r="AK28" i="27"/>
  <c r="Z161" i="7"/>
  <c r="AJ154" i="7"/>
  <c r="AJ54" i="7" s="1"/>
  <c r="AJ54" i="27"/>
  <c r="AL144" i="7"/>
  <c r="AL44" i="7" s="1"/>
  <c r="AL44" i="27"/>
  <c r="AK120" i="7"/>
  <c r="AK20" i="7" s="1"/>
  <c r="AK20" i="27"/>
  <c r="AJ198" i="7"/>
  <c r="AJ98" i="7" s="1"/>
  <c r="AJ98" i="27"/>
  <c r="AL194" i="7"/>
  <c r="AL94" i="7" s="1"/>
  <c r="AL94" i="27"/>
  <c r="E104" i="7"/>
  <c r="A104" i="7" s="1"/>
  <c r="AJ149" i="7"/>
  <c r="AJ49" i="7" s="1"/>
  <c r="AJ49" i="27"/>
  <c r="AL124" i="7"/>
  <c r="AL24" i="7" s="1"/>
  <c r="AL24" i="27"/>
  <c r="AL143" i="7"/>
  <c r="AL43" i="7" s="1"/>
  <c r="AL43" i="27"/>
  <c r="AL158" i="7"/>
  <c r="AL58" i="7" s="1"/>
  <c r="AL58" i="27"/>
  <c r="E145" i="7"/>
  <c r="AJ104" i="7"/>
  <c r="AJ4" i="7" s="1"/>
  <c r="AJ4" i="27"/>
  <c r="AK119" i="7"/>
  <c r="AK19" i="7" s="1"/>
  <c r="AK19" i="27"/>
  <c r="AL202" i="7"/>
  <c r="G170" i="7"/>
  <c r="G164" i="7"/>
  <c r="G161" i="7"/>
  <c r="F155" i="7"/>
  <c r="AL123" i="7"/>
  <c r="AL23" i="7" s="1"/>
  <c r="AL23" i="27"/>
  <c r="AK114" i="7"/>
  <c r="AK14" i="7" s="1"/>
  <c r="AK14" i="27"/>
  <c r="AL107" i="7"/>
  <c r="AL7" i="7" s="1"/>
  <c r="AL7" i="27"/>
  <c r="AJ113" i="7"/>
  <c r="AJ13" i="7" s="1"/>
  <c r="AJ13" i="27"/>
  <c r="AJ110" i="7"/>
  <c r="AJ10" i="7" s="1"/>
  <c r="AJ10" i="27"/>
  <c r="AH114" i="7"/>
  <c r="F112" i="7"/>
  <c r="AK112" i="7"/>
  <c r="AK12" i="7" s="1"/>
  <c r="AK12" i="27"/>
  <c r="AK109" i="7"/>
  <c r="AK9" i="7" s="1"/>
  <c r="AK9" i="27"/>
  <c r="AK195" i="7"/>
  <c r="AK95" i="7" s="1"/>
  <c r="AK95" i="27"/>
  <c r="AJ190" i="7"/>
  <c r="AJ90" i="7" s="1"/>
  <c r="AJ90" i="27"/>
  <c r="AJ189" i="7"/>
  <c r="AJ89" i="7" s="1"/>
  <c r="AJ89" i="27"/>
  <c r="N200" i="7"/>
  <c r="AJ193" i="7"/>
  <c r="AJ93" i="7" s="1"/>
  <c r="AJ93" i="27"/>
  <c r="E196" i="7"/>
  <c r="B196" i="7" s="1"/>
  <c r="AJ185" i="7"/>
  <c r="AJ85" i="7" s="1"/>
  <c r="AJ85" i="27"/>
  <c r="G184" i="7"/>
  <c r="AJ180" i="7"/>
  <c r="AJ80" i="7" s="1"/>
  <c r="AJ80" i="27"/>
  <c r="AL181" i="7"/>
  <c r="AL81" i="7" s="1"/>
  <c r="AL81" i="27"/>
  <c r="AL177" i="7"/>
  <c r="AL77" i="7" s="1"/>
  <c r="AL77" i="27"/>
  <c r="AK188" i="7"/>
  <c r="AK88" i="7" s="1"/>
  <c r="AK88" i="27"/>
  <c r="F188" i="7"/>
  <c r="G182" i="7"/>
  <c r="Z175" i="7"/>
  <c r="R186" i="7"/>
  <c r="T189" i="7"/>
  <c r="AK185" i="7"/>
  <c r="AK85" i="7" s="1"/>
  <c r="AK85" i="27"/>
  <c r="J182" i="7"/>
  <c r="AK175" i="7"/>
  <c r="AK75" i="7" s="1"/>
  <c r="AK75" i="27"/>
  <c r="AK172" i="7"/>
  <c r="AK72" i="7" s="1"/>
  <c r="AK72" i="27"/>
  <c r="E174" i="7"/>
  <c r="D174" i="7" s="1"/>
  <c r="F177" i="7"/>
  <c r="AK161" i="7"/>
  <c r="AK61" i="7" s="1"/>
  <c r="AK61" i="27"/>
  <c r="E169" i="7"/>
  <c r="C169" i="7" s="1"/>
  <c r="AJ171" i="7"/>
  <c r="AJ71" i="7" s="1"/>
  <c r="AJ71" i="27"/>
  <c r="AL150" i="7"/>
  <c r="AL50" i="7" s="1"/>
  <c r="AL50" i="27"/>
  <c r="G148" i="7"/>
  <c r="AJ156" i="7"/>
  <c r="AJ56" i="7" s="1"/>
  <c r="AJ56" i="27"/>
  <c r="E155" i="7"/>
  <c r="C155" i="7" s="1"/>
  <c r="AL154" i="7"/>
  <c r="AL54" i="7" s="1"/>
  <c r="AL54" i="27"/>
  <c r="AJ151" i="7"/>
  <c r="AJ51" i="7" s="1"/>
  <c r="AJ51" i="27"/>
  <c r="AJ161" i="7"/>
  <c r="AJ61" i="7" s="1"/>
  <c r="AJ61" i="27"/>
  <c r="T151" i="7"/>
  <c r="F148" i="7"/>
  <c r="AL141" i="7"/>
  <c r="AL41" i="7" s="1"/>
  <c r="AL41" i="27"/>
  <c r="H139" i="7"/>
  <c r="AK149" i="7"/>
  <c r="AK49" i="7" s="1"/>
  <c r="AK49" i="27"/>
  <c r="T137" i="7"/>
  <c r="AL145" i="7"/>
  <c r="AL45" i="7" s="1"/>
  <c r="AL45" i="27"/>
  <c r="AK143" i="7"/>
  <c r="AK43" i="7" s="1"/>
  <c r="AK43" i="27"/>
  <c r="E139" i="7"/>
  <c r="AK147" i="7"/>
  <c r="AK47" i="7" s="1"/>
  <c r="AK47" i="27"/>
  <c r="AL142" i="7"/>
  <c r="AL42" i="7" s="1"/>
  <c r="AL42" i="27"/>
  <c r="E138" i="7"/>
  <c r="C138" i="7" s="1"/>
  <c r="F140" i="7"/>
  <c r="AK137" i="7"/>
  <c r="AK37" i="7" s="1"/>
  <c r="AK37" i="27"/>
  <c r="E142" i="7"/>
  <c r="D142" i="7" s="1"/>
  <c r="E136" i="7"/>
  <c r="D136" i="7" s="1"/>
  <c r="AL135" i="7"/>
  <c r="AL35" i="7" s="1"/>
  <c r="AL35" i="27"/>
  <c r="AL130" i="7"/>
  <c r="AL30" i="7" s="1"/>
  <c r="AL30" i="27"/>
  <c r="AJ127" i="7"/>
  <c r="AJ27" i="7" s="1"/>
  <c r="AJ27" i="27"/>
  <c r="AK133" i="7"/>
  <c r="AK33" i="7" s="1"/>
  <c r="AK33" i="27"/>
  <c r="E127" i="7"/>
  <c r="D127" i="7" s="1"/>
  <c r="F138" i="7"/>
  <c r="AH124" i="7"/>
  <c r="AF119" i="7"/>
  <c r="AK117" i="7"/>
  <c r="AK17" i="7" s="1"/>
  <c r="AK17" i="27"/>
  <c r="AL121" i="7"/>
  <c r="AL21" i="7" s="1"/>
  <c r="AL21" i="27"/>
  <c r="E121" i="7"/>
  <c r="G136" i="7"/>
  <c r="AK123" i="7"/>
  <c r="AK23" i="7" s="1"/>
  <c r="AK23" i="27"/>
  <c r="Z117" i="7"/>
  <c r="E114" i="7"/>
  <c r="D114" i="7" s="1"/>
  <c r="G114" i="7"/>
  <c r="AF198" i="7"/>
  <c r="AK196" i="7"/>
  <c r="AK96" i="7" s="1"/>
  <c r="AK96" i="27"/>
  <c r="AL186" i="7"/>
  <c r="AL86" i="7" s="1"/>
  <c r="AL86" i="27"/>
  <c r="AL175" i="7"/>
  <c r="AL75" i="7" s="1"/>
  <c r="AL75" i="27"/>
  <c r="E170" i="7"/>
  <c r="A171" i="7" s="1"/>
  <c r="AK152" i="7"/>
  <c r="AK52" i="7" s="1"/>
  <c r="AK52" i="27"/>
  <c r="AL128" i="7"/>
  <c r="AL28" i="7" s="1"/>
  <c r="AL28" i="27"/>
  <c r="AL127" i="7"/>
  <c r="AL27" i="7" s="1"/>
  <c r="AL27" i="27"/>
  <c r="F134" i="7"/>
  <c r="AJ202" i="7"/>
  <c r="G172" i="7"/>
  <c r="AJ166" i="7"/>
  <c r="AJ66" i="7" s="1"/>
  <c r="AJ66" i="27"/>
  <c r="AB158" i="7"/>
  <c r="AK153" i="7"/>
  <c r="AK53" i="7" s="1"/>
  <c r="AK53" i="27"/>
  <c r="AK144" i="7"/>
  <c r="AK44" i="7" s="1"/>
  <c r="AK44" i="27"/>
  <c r="E125" i="7"/>
  <c r="D125" i="7" s="1"/>
  <c r="AJ109" i="7"/>
  <c r="AJ9" i="7" s="1"/>
  <c r="AJ9" i="27"/>
  <c r="AK116" i="7"/>
  <c r="AK16" i="7" s="1"/>
  <c r="AK16" i="27"/>
  <c r="G108" i="7"/>
  <c r="E111" i="7"/>
  <c r="C111" i="7" s="1"/>
  <c r="E115" i="7"/>
  <c r="C115" i="7" s="1"/>
  <c r="AK113" i="7"/>
  <c r="AK13" i="7" s="1"/>
  <c r="AK13" i="27"/>
  <c r="H112" i="7"/>
  <c r="Z113" i="7"/>
  <c r="G112" i="7"/>
  <c r="Z110" i="7"/>
  <c r="G109" i="7"/>
  <c r="F116" i="7"/>
  <c r="E105" i="7"/>
  <c r="C105" i="7" s="1"/>
  <c r="AL106" i="7"/>
  <c r="AL6" i="7" s="1"/>
  <c r="AL6" i="27"/>
  <c r="F192" i="7"/>
  <c r="G198" i="7"/>
  <c r="AK194" i="7"/>
  <c r="AK94" i="7" s="1"/>
  <c r="AK94" i="27"/>
  <c r="H190" i="7"/>
  <c r="E199" i="7"/>
  <c r="B199" i="7" s="1"/>
  <c r="G195" i="7"/>
  <c r="E190" i="7"/>
  <c r="AK190" i="7"/>
  <c r="AK90" i="7" s="1"/>
  <c r="AK90" i="27"/>
  <c r="E182" i="7"/>
  <c r="D182" i="7" s="1"/>
  <c r="F183" i="7"/>
  <c r="AJ178" i="7"/>
  <c r="AJ78" i="7" s="1"/>
  <c r="AJ78" i="27"/>
  <c r="G190" i="7"/>
  <c r="AK186" i="7"/>
  <c r="AK86" i="7" s="1"/>
  <c r="AK86" i="27"/>
  <c r="AK184" i="7"/>
  <c r="AK84" i="7" s="1"/>
  <c r="AK84" i="27"/>
  <c r="E188" i="7"/>
  <c r="B188" i="7" s="1"/>
  <c r="AK182" i="7"/>
  <c r="AK82" i="7" s="1"/>
  <c r="AK82" i="27"/>
  <c r="AL178" i="7"/>
  <c r="AL78" i="7" s="1"/>
  <c r="AL78" i="27"/>
  <c r="AL174" i="7"/>
  <c r="AL74" i="7" s="1"/>
  <c r="AL74" i="27"/>
  <c r="F187" i="7"/>
  <c r="L174" i="7"/>
  <c r="F167" i="7"/>
  <c r="AJ163" i="7"/>
  <c r="AJ63" i="7" s="1"/>
  <c r="AJ63" i="27"/>
  <c r="AL167" i="7"/>
  <c r="AL67" i="7" s="1"/>
  <c r="AL67" i="27"/>
  <c r="AJ170" i="7"/>
  <c r="AJ70" i="7" s="1"/>
  <c r="AJ70" i="27"/>
  <c r="AL171" i="7"/>
  <c r="AL71" i="7" s="1"/>
  <c r="AL71" i="27"/>
  <c r="E163" i="7"/>
  <c r="B163" i="7" s="1"/>
  <c r="F175" i="7"/>
  <c r="R173" i="7"/>
  <c r="F173" i="7"/>
  <c r="AJ169" i="7"/>
  <c r="AJ69" i="7" s="1"/>
  <c r="AJ69" i="27"/>
  <c r="G153" i="7"/>
  <c r="E161" i="7"/>
  <c r="D161" i="7" s="1"/>
  <c r="G159" i="7"/>
  <c r="J152" i="7"/>
  <c r="AL156" i="7"/>
  <c r="AL56" i="7" s="1"/>
  <c r="AL56" i="27"/>
  <c r="F159" i="7"/>
  <c r="F151" i="7"/>
  <c r="E160" i="7"/>
  <c r="D160" i="7" s="1"/>
  <c r="AL155" i="7"/>
  <c r="AL55" i="7" s="1"/>
  <c r="AL55" i="27"/>
  <c r="R154" i="7"/>
  <c r="F146" i="7"/>
  <c r="F139" i="7"/>
  <c r="G145" i="7"/>
  <c r="AJ141" i="7"/>
  <c r="AJ41" i="7" s="1"/>
  <c r="AJ41" i="27"/>
  <c r="AF139" i="7"/>
  <c r="E140" i="7"/>
  <c r="B140" i="7" s="1"/>
  <c r="F136" i="7"/>
  <c r="G137" i="7"/>
  <c r="F132" i="7"/>
  <c r="AK132" i="7"/>
  <c r="AK32" i="7" s="1"/>
  <c r="AK32" i="27"/>
  <c r="AK130" i="7"/>
  <c r="AK30" i="7" s="1"/>
  <c r="AK30" i="27"/>
  <c r="AL131" i="7"/>
  <c r="AL31" i="7" s="1"/>
  <c r="AL31" i="27"/>
  <c r="AL136" i="7"/>
  <c r="AL36" i="7" s="1"/>
  <c r="AL36" i="27"/>
  <c r="R131" i="7"/>
  <c r="L127" i="7"/>
  <c r="AL125" i="7"/>
  <c r="AL25" i="7" s="1"/>
  <c r="AL25" i="27"/>
  <c r="AJ120" i="7"/>
  <c r="AJ20" i="7" s="1"/>
  <c r="AJ20" i="27"/>
  <c r="G123" i="7"/>
  <c r="AJ118" i="7"/>
  <c r="AJ18" i="7" s="1"/>
  <c r="AJ18" i="27"/>
  <c r="F123" i="7"/>
  <c r="AJ125" i="7"/>
  <c r="AJ25" i="7" s="1"/>
  <c r="AJ25" i="27"/>
  <c r="G122" i="7"/>
  <c r="AL120" i="7"/>
  <c r="AL20" i="7" s="1"/>
  <c r="AL20" i="27"/>
  <c r="E132" i="7"/>
  <c r="D132" i="7" s="1"/>
  <c r="H136" i="7"/>
  <c r="AJ191" i="7"/>
  <c r="AJ91" i="7" s="1"/>
  <c r="AJ91" i="27"/>
  <c r="E186" i="7"/>
  <c r="AL187" i="7"/>
  <c r="AL87" i="7" s="1"/>
  <c r="AL87" i="27"/>
  <c r="G189" i="7"/>
  <c r="AK170" i="7"/>
  <c r="AK70" i="7" s="1"/>
  <c r="AK70" i="27"/>
  <c r="E153" i="7"/>
  <c r="D153" i="7" s="1"/>
  <c r="G143" i="7"/>
  <c r="AK145" i="7"/>
  <c r="AK45" i="7" s="1"/>
  <c r="AK45" i="27"/>
  <c r="AF127" i="7"/>
  <c r="E134" i="7"/>
  <c r="D134" i="7" s="1"/>
  <c r="AJ129" i="7"/>
  <c r="AJ29" i="7" s="1"/>
  <c r="AJ29" i="27"/>
  <c r="E117" i="7"/>
  <c r="G135" i="7"/>
  <c r="G132" i="7"/>
  <c r="AJ184" i="7"/>
  <c r="AJ84" i="7" s="1"/>
  <c r="AJ84" i="27"/>
  <c r="AJ165" i="7"/>
  <c r="AJ65" i="7" s="1"/>
  <c r="AJ65" i="27"/>
  <c r="X146" i="7"/>
  <c r="G152" i="7"/>
  <c r="AL122" i="7"/>
  <c r="AL22" i="7" s="1"/>
  <c r="AL22" i="27"/>
  <c r="G115" i="7"/>
  <c r="F111" i="7"/>
  <c r="AK108" i="7"/>
  <c r="AK8" i="7" s="1"/>
  <c r="AK8" i="27"/>
  <c r="E107" i="7"/>
  <c r="D107" i="7" s="1"/>
  <c r="AK107" i="7"/>
  <c r="AK7" i="7" s="1"/>
  <c r="AK7" i="27"/>
  <c r="R113" i="7"/>
  <c r="F195" i="7"/>
  <c r="AK189" i="7"/>
  <c r="AK89" i="7" s="1"/>
  <c r="AK89" i="27"/>
  <c r="AF199" i="7"/>
  <c r="F197" i="7"/>
  <c r="V193" i="7"/>
  <c r="AL191" i="7"/>
  <c r="AL91" i="7" s="1"/>
  <c r="AL91" i="27"/>
  <c r="R190" i="7"/>
  <c r="E198" i="7"/>
  <c r="E108" i="7"/>
  <c r="C108" i="7" s="1"/>
  <c r="F201" i="7"/>
  <c r="E194" i="7"/>
  <c r="C194" i="7" s="1"/>
  <c r="AK197" i="7"/>
  <c r="AK97" i="7" s="1"/>
  <c r="AK97" i="27"/>
  <c r="AK200" i="7"/>
  <c r="L185" i="7"/>
  <c r="AL184" i="7"/>
  <c r="AL84" i="7" s="1"/>
  <c r="AL84" i="27"/>
  <c r="E183" i="7"/>
  <c r="D183" i="7" s="1"/>
  <c r="AK177" i="7"/>
  <c r="AK77" i="7" s="1"/>
  <c r="AK77" i="27"/>
  <c r="AD176" i="7"/>
  <c r="E179" i="7"/>
  <c r="C179" i="7" s="1"/>
  <c r="G180" i="7"/>
  <c r="AK180" i="7"/>
  <c r="AK80" i="7" s="1"/>
  <c r="AK80" i="27"/>
  <c r="AK178" i="7"/>
  <c r="AK78" i="7" s="1"/>
  <c r="AK78" i="27"/>
  <c r="AL176" i="7"/>
  <c r="AL76" i="7" s="1"/>
  <c r="AL76" i="27"/>
  <c r="F174" i="7"/>
  <c r="F165" i="7"/>
  <c r="L172" i="7"/>
  <c r="E165" i="7"/>
  <c r="C165" i="7" s="1"/>
  <c r="G163" i="7"/>
  <c r="G169" i="7"/>
  <c r="AL169" i="7"/>
  <c r="AL69" i="7" s="1"/>
  <c r="AL69" i="27"/>
  <c r="AL162" i="7"/>
  <c r="AL62" i="7" s="1"/>
  <c r="AL62" i="27"/>
  <c r="AK169" i="7"/>
  <c r="AK69" i="7" s="1"/>
  <c r="AK69" i="27"/>
  <c r="N165" i="7"/>
  <c r="G165" i="7"/>
  <c r="G174" i="7"/>
  <c r="F172" i="7"/>
  <c r="E168" i="7"/>
  <c r="D168" i="7" s="1"/>
  <c r="R166" i="7"/>
  <c r="AK155" i="7"/>
  <c r="AK55" i="7" s="1"/>
  <c r="AK55" i="27"/>
  <c r="AJ152" i="7"/>
  <c r="AJ52" i="7" s="1"/>
  <c r="AJ52" i="27"/>
  <c r="E151" i="7"/>
  <c r="D151" i="7" s="1"/>
  <c r="AL151" i="7"/>
  <c r="AL51" i="7" s="1"/>
  <c r="AL51" i="27"/>
  <c r="AL149" i="7"/>
  <c r="AL49" i="7" s="1"/>
  <c r="AL49" i="27"/>
  <c r="AJ153" i="7"/>
  <c r="AJ53" i="7" s="1"/>
  <c r="AJ53" i="27"/>
  <c r="V145" i="7"/>
  <c r="F156" i="7"/>
  <c r="AL152" i="7"/>
  <c r="AL52" i="7" s="1"/>
  <c r="AL52" i="27"/>
  <c r="P159" i="7"/>
  <c r="E156" i="7"/>
  <c r="D156" i="7" s="1"/>
  <c r="E149" i="7"/>
  <c r="F144" i="7"/>
  <c r="AL139" i="7"/>
  <c r="AL39" i="7" s="1"/>
  <c r="AL39" i="27"/>
  <c r="AJ144" i="7"/>
  <c r="AJ44" i="7" s="1"/>
  <c r="AJ44" i="27"/>
  <c r="AB149" i="7"/>
  <c r="AJ148" i="7"/>
  <c r="AJ48" i="7" s="1"/>
  <c r="AJ48" i="27"/>
  <c r="AH141" i="7"/>
  <c r="H140" i="7"/>
  <c r="J141" i="7"/>
  <c r="E147" i="7"/>
  <c r="B147" i="7" s="1"/>
  <c r="AL140" i="7"/>
  <c r="AL40" i="7" s="1"/>
  <c r="AL40" i="27"/>
  <c r="E137" i="7"/>
  <c r="B137" i="7" s="1"/>
  <c r="E129" i="7"/>
  <c r="AJ136" i="7"/>
  <c r="AJ36" i="7" s="1"/>
  <c r="AJ36" i="27"/>
  <c r="G134" i="7"/>
  <c r="AJ126" i="7"/>
  <c r="AJ26" i="7" s="1"/>
  <c r="AJ26" i="27"/>
  <c r="AK139" i="7"/>
  <c r="AK39" i="7" s="1"/>
  <c r="AK39" i="27"/>
  <c r="AJ128" i="7"/>
  <c r="AJ28" i="7" s="1"/>
  <c r="AJ28" i="27"/>
  <c r="F130" i="7"/>
  <c r="F127" i="7"/>
  <c r="F135" i="7"/>
  <c r="R133" i="7"/>
  <c r="AL129" i="7"/>
  <c r="AL29" i="7" s="1"/>
  <c r="AL29" i="27"/>
  <c r="F128" i="7"/>
  <c r="L133" i="7"/>
  <c r="F129" i="7"/>
  <c r="AL126" i="7"/>
  <c r="AL26" i="7" s="1"/>
  <c r="AL26" i="27"/>
  <c r="F125" i="7"/>
  <c r="AL119" i="7"/>
  <c r="AL19" i="7" s="1"/>
  <c r="AL19" i="27"/>
  <c r="G127" i="7"/>
  <c r="G118" i="7"/>
  <c r="F119" i="7"/>
  <c r="AJ121" i="7"/>
  <c r="AJ21" i="7" s="1"/>
  <c r="AJ21" i="27"/>
  <c r="X122" i="7"/>
  <c r="G104" i="7"/>
  <c r="AF202" i="7"/>
  <c r="G158" i="7"/>
  <c r="AJ131" i="7"/>
  <c r="AJ31" i="7" s="1"/>
  <c r="AJ31" i="27"/>
  <c r="G113" i="7"/>
  <c r="AL110" i="7"/>
  <c r="AL10" i="7" s="1"/>
  <c r="AL10" i="27"/>
  <c r="F106" i="7"/>
  <c r="E191" i="7"/>
  <c r="B191" i="7" s="1"/>
  <c r="AK176" i="7"/>
  <c r="AK76" i="7" s="1"/>
  <c r="AK76" i="27"/>
  <c r="G146" i="7"/>
  <c r="AJ160" i="7"/>
  <c r="AJ60" i="7" s="1"/>
  <c r="AJ60" i="27"/>
  <c r="F131" i="7"/>
  <c r="H129" i="7"/>
  <c r="F122" i="7"/>
  <c r="G173" i="7"/>
  <c r="N155" i="7"/>
  <c r="G129" i="7"/>
  <c r="E135" i="7"/>
  <c r="B135" i="7" s="1"/>
  <c r="G126" i="7"/>
  <c r="E202" i="7"/>
  <c r="B202" i="7" s="1"/>
  <c r="F170" i="7"/>
  <c r="F163" i="7"/>
  <c r="F118" i="7"/>
  <c r="AJ116" i="7"/>
  <c r="AJ16" i="7" s="1"/>
  <c r="AJ16" i="27"/>
  <c r="AL115" i="7"/>
  <c r="AL15" i="7" s="1"/>
  <c r="AL15" i="27"/>
  <c r="AJ111" i="7"/>
  <c r="AJ11" i="7" s="1"/>
  <c r="AJ11" i="27"/>
  <c r="AJ108" i="7"/>
  <c r="AJ8" i="7" s="1"/>
  <c r="AJ8" i="27"/>
  <c r="AL116" i="7"/>
  <c r="AL16" i="7" s="1"/>
  <c r="AL16" i="27"/>
  <c r="AF110" i="7"/>
  <c r="G197" i="7"/>
  <c r="G193" i="7"/>
  <c r="AF189" i="7"/>
  <c r="AJ200" i="7"/>
  <c r="N199" i="7"/>
  <c r="AJ195" i="7"/>
  <c r="AJ95" i="7" s="1"/>
  <c r="AJ95" i="27"/>
  <c r="G201" i="7"/>
  <c r="AD194" i="7"/>
  <c r="AB189" i="7"/>
  <c r="AK105" i="7"/>
  <c r="AK5" i="7" s="1"/>
  <c r="AK5" i="27"/>
  <c r="E193" i="7"/>
  <c r="E189" i="7"/>
  <c r="B189" i="7" s="1"/>
  <c r="F105" i="7"/>
  <c r="AL196" i="7"/>
  <c r="AL96" i="7" s="1"/>
  <c r="AL96" i="27"/>
  <c r="AK192" i="7"/>
  <c r="AK92" i="7" s="1"/>
  <c r="AK92" i="27"/>
  <c r="AK198" i="7"/>
  <c r="AK98" i="7" s="1"/>
  <c r="AK98" i="27"/>
  <c r="E180" i="7"/>
  <c r="C180" i="7" s="1"/>
  <c r="F184" i="7"/>
  <c r="AL179" i="7"/>
  <c r="AL79" i="7" s="1"/>
  <c r="AL79" i="27"/>
  <c r="L181" i="7"/>
  <c r="X179" i="7"/>
  <c r="AL182" i="7"/>
  <c r="AL82" i="7" s="1"/>
  <c r="AL82" i="27"/>
  <c r="AJ188" i="7"/>
  <c r="AJ88" i="7" s="1"/>
  <c r="AJ88" i="27"/>
  <c r="E176" i="7"/>
  <c r="C176" i="7" s="1"/>
  <c r="AL185" i="7"/>
  <c r="AL85" i="7" s="1"/>
  <c r="AL85" i="27"/>
  <c r="AJ174" i="7"/>
  <c r="AJ74" i="7" s="1"/>
  <c r="AJ74" i="27"/>
  <c r="AJ182" i="7"/>
  <c r="AJ82" i="7" s="1"/>
  <c r="AJ82" i="27"/>
  <c r="E172" i="7"/>
  <c r="C172" i="7" s="1"/>
  <c r="AL173" i="7"/>
  <c r="AL73" i="7" s="1"/>
  <c r="AL73" i="27"/>
  <c r="F161" i="7"/>
  <c r="AJ167" i="7"/>
  <c r="AJ67" i="7" s="1"/>
  <c r="AJ67" i="27"/>
  <c r="G171" i="7"/>
  <c r="AK165" i="7"/>
  <c r="AK65" i="7" s="1"/>
  <c r="AK65" i="27"/>
  <c r="E173" i="7"/>
  <c r="D173" i="7" s="1"/>
  <c r="F168" i="7"/>
  <c r="F176" i="7"/>
  <c r="G166" i="7"/>
  <c r="AK163" i="7"/>
  <c r="AK63" i="7" s="1"/>
  <c r="AK63" i="27"/>
  <c r="G162" i="7"/>
  <c r="AK156" i="7"/>
  <c r="AK56" i="7" s="1"/>
  <c r="AK56" i="27"/>
  <c r="AK151" i="7"/>
  <c r="AK51" i="7" s="1"/>
  <c r="AK51" i="27"/>
  <c r="R159" i="7"/>
  <c r="AL157" i="7"/>
  <c r="AL57" i="7" s="1"/>
  <c r="AL57" i="27"/>
  <c r="AJ142" i="7"/>
  <c r="AJ42" i="7" s="1"/>
  <c r="AJ42" i="27"/>
  <c r="G151" i="7"/>
  <c r="F154" i="7"/>
  <c r="E154" i="7"/>
  <c r="E150" i="7"/>
  <c r="B150" i="7" s="1"/>
  <c r="F143" i="7"/>
  <c r="AJ139" i="7"/>
  <c r="AJ39" i="7" s="1"/>
  <c r="AJ39" i="27"/>
  <c r="F147" i="7"/>
  <c r="F150" i="7"/>
  <c r="F149" i="7"/>
  <c r="AL146" i="7"/>
  <c r="AL46" i="7" s="1"/>
  <c r="AL46" i="27"/>
  <c r="AJ133" i="7"/>
  <c r="AJ33" i="7" s="1"/>
  <c r="AJ33" i="27"/>
  <c r="Z130" i="7"/>
  <c r="G130" i="7"/>
  <c r="AJ134" i="7"/>
  <c r="AJ34" i="7" s="1"/>
  <c r="AJ34" i="27"/>
  <c r="Z131" i="7"/>
  <c r="G133" i="7"/>
  <c r="F133" i="7"/>
  <c r="F124" i="7"/>
  <c r="E122" i="7"/>
  <c r="D122" i="7" s="1"/>
  <c r="AK118" i="7"/>
  <c r="AK18" i="7" s="1"/>
  <c r="AK18" i="27"/>
  <c r="E120" i="7"/>
  <c r="C120" i="7" s="1"/>
  <c r="AJ123" i="7"/>
  <c r="AJ23" i="7" s="1"/>
  <c r="AJ23" i="27"/>
  <c r="Z120" i="7"/>
  <c r="E123" i="7"/>
  <c r="C123" i="7" s="1"/>
  <c r="E119" i="7"/>
  <c r="CD384" i="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C126" i="7"/>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157" i="7"/>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149" i="7"/>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D148" i="7"/>
  <c r="C148" i="7"/>
  <c r="B148" i="7"/>
  <c r="A149" i="7"/>
  <c r="CD410" i="1"/>
  <c r="CC410" i="1"/>
  <c r="CB391" i="1"/>
  <c r="CA391" i="1"/>
  <c r="BN428" i="1"/>
  <c r="BM428" i="1"/>
  <c r="BX403" i="1"/>
  <c r="BW403" i="1"/>
  <c r="BH461" i="1"/>
  <c r="BG461" i="1"/>
  <c r="BI448" i="1"/>
  <c r="BJ448" i="1"/>
  <c r="BL459" i="1"/>
  <c r="BK459" i="1"/>
  <c r="BE441" i="1"/>
  <c r="BF441" i="1"/>
  <c r="C131" i="7"/>
  <c r="B131" i="7"/>
  <c r="A132" i="7"/>
  <c r="D131" i="7"/>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D181" i="7"/>
  <c r="BB477" i="1"/>
  <c r="BA477" i="1"/>
  <c r="CE456" i="1"/>
  <c r="CF456" i="1"/>
  <c r="BJ470" i="1"/>
  <c r="BI470" i="1"/>
  <c r="BL413" i="1"/>
  <c r="BK413" i="1"/>
  <c r="CD385" i="1"/>
  <c r="CC385" i="1"/>
  <c r="D180" i="7"/>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B190" i="7"/>
  <c r="D190" i="7"/>
  <c r="C190" i="7"/>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D175" i="7"/>
  <c r="C175" i="7"/>
  <c r="B175" i="7"/>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C197" i="7"/>
  <c r="B197" i="7"/>
  <c r="D197" i="7"/>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128" i="7"/>
  <c r="A129" i="7"/>
  <c r="D128" i="7"/>
  <c r="C128" i="7"/>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C119" i="7"/>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A134" i="7"/>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200" i="7"/>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C139" i="7"/>
  <c r="BL453" i="1"/>
  <c r="BK453" i="1"/>
  <c r="BP398" i="1"/>
  <c r="BO398" i="1"/>
  <c r="B155" i="7"/>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104" i="7"/>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C129" i="7"/>
  <c r="D129" i="7"/>
  <c r="B129" i="7"/>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BQ391" i="1"/>
  <c r="BR391" i="1"/>
  <c r="CB398" i="1"/>
  <c r="CA398" i="1"/>
  <c r="BX442" i="1"/>
  <c r="BW442" i="1"/>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C110" i="7" l="1"/>
  <c r="C187" i="7"/>
  <c r="D187" i="7"/>
  <c r="D163" i="7"/>
  <c r="A163" i="7"/>
  <c r="B110" i="7"/>
  <c r="C163" i="7"/>
  <c r="C162" i="7"/>
  <c r="B162" i="7"/>
  <c r="C124" i="7"/>
  <c r="D124" i="7"/>
  <c r="D116" i="7"/>
  <c r="A140" i="7"/>
  <c r="C153" i="7"/>
  <c r="B120" i="7"/>
  <c r="C181" i="7"/>
  <c r="B111" i="7"/>
  <c r="D120" i="7"/>
  <c r="C200" i="7"/>
  <c r="C147" i="7"/>
  <c r="B139" i="7"/>
  <c r="B177" i="7"/>
  <c r="D133" i="7"/>
  <c r="D111" i="7"/>
  <c r="D139" i="7"/>
  <c r="D177" i="7"/>
  <c r="B133" i="7"/>
  <c r="A160" i="7"/>
  <c r="A120" i="7"/>
  <c r="B119" i="7"/>
  <c r="C195" i="7"/>
  <c r="A133" i="7"/>
  <c r="C144" i="7"/>
  <c r="D119" i="7"/>
  <c r="D195" i="7"/>
  <c r="B132" i="7"/>
  <c r="D144" i="7"/>
  <c r="C104" i="7"/>
  <c r="C132" i="7"/>
  <c r="B118" i="7"/>
  <c r="C189" i="7"/>
  <c r="A105" i="7"/>
  <c r="A181" i="7"/>
  <c r="C118" i="7"/>
  <c r="D189" i="7"/>
  <c r="D104" i="7"/>
  <c r="B180" i="7"/>
  <c r="A119" i="7"/>
  <c r="D155" i="7"/>
  <c r="A125" i="7"/>
  <c r="B125" i="7"/>
  <c r="C150" i="7"/>
  <c r="C136" i="7"/>
  <c r="B136" i="7"/>
  <c r="C125" i="7"/>
  <c r="C201" i="7"/>
  <c r="A170" i="7"/>
  <c r="C183" i="7"/>
  <c r="A155" i="7"/>
  <c r="D138" i="7"/>
  <c r="C134" i="7"/>
  <c r="B134" i="7"/>
  <c r="A168" i="7"/>
  <c r="C168" i="7"/>
  <c r="A169" i="7"/>
  <c r="B167" i="7"/>
  <c r="C154" i="7"/>
  <c r="C170" i="7"/>
  <c r="B115" i="7"/>
  <c r="B168" i="7"/>
  <c r="C167" i="7"/>
  <c r="A178" i="7"/>
  <c r="B161" i="7"/>
  <c r="D167" i="7"/>
  <c r="D196" i="7"/>
  <c r="A162" i="7"/>
  <c r="A146" i="7"/>
  <c r="C161" i="7"/>
  <c r="A116" i="7"/>
  <c r="A180" i="7"/>
  <c r="D115" i="7"/>
  <c r="C109" i="7"/>
  <c r="A190" i="7"/>
  <c r="A186" i="7"/>
  <c r="D185" i="7"/>
  <c r="C185" i="7"/>
  <c r="A141" i="7"/>
  <c r="A164" i="7"/>
  <c r="C107" i="7"/>
  <c r="D143" i="7"/>
  <c r="A201" i="7"/>
  <c r="B145" i="7"/>
  <c r="C164" i="7"/>
  <c r="D172" i="7"/>
  <c r="A108" i="7"/>
  <c r="A144" i="7"/>
  <c r="B158" i="7"/>
  <c r="B164" i="7"/>
  <c r="B143" i="7"/>
  <c r="D158" i="7"/>
  <c r="D141" i="7"/>
  <c r="D201" i="7"/>
  <c r="C141" i="7"/>
  <c r="B107" i="7"/>
  <c r="B172" i="7"/>
  <c r="D130" i="7"/>
  <c r="D113" i="7"/>
  <c r="B170" i="7"/>
  <c r="D170" i="7"/>
  <c r="B186" i="7"/>
  <c r="C140" i="7"/>
  <c r="D171" i="7"/>
  <c r="B146" i="7"/>
  <c r="A187" i="7"/>
  <c r="D140" i="7"/>
  <c r="A172" i="7"/>
  <c r="D146" i="7"/>
  <c r="A196" i="7"/>
  <c r="A143" i="7"/>
  <c r="C186" i="7"/>
  <c r="B116" i="7"/>
  <c r="A150" i="7"/>
  <c r="C149" i="7"/>
  <c r="A124" i="7"/>
  <c r="D149" i="7"/>
  <c r="B123" i="7"/>
  <c r="D123" i="7"/>
  <c r="B108" i="7"/>
  <c r="D108" i="7"/>
  <c r="B113" i="7"/>
  <c r="B151" i="7"/>
  <c r="A110" i="7"/>
  <c r="C178" i="7"/>
  <c r="C174" i="7"/>
  <c r="B171" i="7"/>
  <c r="B109" i="7"/>
  <c r="D178" i="7"/>
  <c r="A109" i="7"/>
  <c r="C196" i="7"/>
  <c r="D186" i="7"/>
  <c r="A175" i="7"/>
  <c r="B174" i="7"/>
  <c r="A135" i="7"/>
  <c r="B184" i="7"/>
  <c r="A174" i="7"/>
  <c r="A185" i="7"/>
  <c r="A173" i="7"/>
  <c r="C184" i="7"/>
  <c r="A176" i="7"/>
  <c r="C151" i="7"/>
  <c r="A136" i="7"/>
  <c r="B153" i="7"/>
  <c r="C135" i="7"/>
  <c r="D135" i="7"/>
  <c r="B173" i="7"/>
  <c r="D176" i="7"/>
  <c r="C173" i="7"/>
  <c r="A177" i="7"/>
  <c r="B176" i="7"/>
  <c r="A197" i="7"/>
  <c r="D106" i="7"/>
  <c r="A107" i="7"/>
  <c r="B106" i="7"/>
  <c r="A184" i="7"/>
  <c r="D169" i="7"/>
  <c r="A118" i="7"/>
  <c r="B183" i="7"/>
  <c r="B169" i="7"/>
  <c r="B138" i="7"/>
  <c r="A145" i="7"/>
  <c r="A112" i="7"/>
  <c r="A137" i="7"/>
  <c r="A151" i="7"/>
  <c r="A139" i="7"/>
  <c r="D188" i="7"/>
  <c r="A161" i="7"/>
  <c r="A111" i="7"/>
  <c r="A189" i="7"/>
  <c r="A188" i="7"/>
  <c r="B160" i="7"/>
  <c r="C114" i="7"/>
  <c r="C188" i="7"/>
  <c r="C160" i="7"/>
  <c r="A194" i="7"/>
  <c r="A106" i="7"/>
  <c r="A199" i="7"/>
  <c r="D202" i="7"/>
  <c r="A128" i="7"/>
  <c r="D137" i="7"/>
  <c r="B198" i="7"/>
  <c r="A138" i="7"/>
  <c r="C198" i="7"/>
  <c r="B127" i="7"/>
  <c r="C191" i="7"/>
  <c r="D112" i="7"/>
  <c r="C137" i="7"/>
  <c r="D150" i="7"/>
  <c r="A154" i="7"/>
  <c r="C127" i="7"/>
  <c r="A192" i="7"/>
  <c r="A156" i="7"/>
  <c r="B112" i="7"/>
  <c r="A198" i="7"/>
  <c r="C156" i="7"/>
  <c r="A113" i="7"/>
  <c r="B156" i="7"/>
  <c r="D105" i="7"/>
  <c r="D198" i="7"/>
  <c r="B105" i="7"/>
  <c r="A159" i="7"/>
  <c r="A127" i="7"/>
  <c r="A122" i="7"/>
  <c r="A193" i="7"/>
  <c r="AL3" i="7"/>
  <c r="AJ3" i="7"/>
  <c r="AK3" i="7"/>
  <c r="D191" i="7"/>
  <c r="D154" i="7"/>
  <c r="A200" i="7"/>
  <c r="D145" i="7"/>
  <c r="A148" i="7"/>
  <c r="C142" i="7"/>
  <c r="A191" i="7"/>
  <c r="A131" i="7"/>
  <c r="A167" i="7"/>
  <c r="D179" i="7"/>
  <c r="A165" i="7"/>
  <c r="D157" i="7"/>
  <c r="A183" i="7"/>
  <c r="B114" i="7"/>
  <c r="D126" i="7"/>
  <c r="C202" i="7"/>
  <c r="C199" i="7"/>
  <c r="B154" i="7"/>
  <c r="C159" i="7"/>
  <c r="C145" i="7"/>
  <c r="C193" i="7"/>
  <c r="A147" i="7"/>
  <c r="B142" i="7"/>
  <c r="C130" i="7"/>
  <c r="B179" i="7"/>
  <c r="C121" i="7"/>
  <c r="A158" i="7"/>
  <c r="A152" i="7"/>
  <c r="A117" i="7"/>
  <c r="B117" i="7"/>
  <c r="B126" i="7"/>
  <c r="D199" i="7"/>
  <c r="A130" i="7"/>
  <c r="D159" i="7"/>
  <c r="A157" i="7"/>
  <c r="D193" i="7"/>
  <c r="A182" i="7"/>
  <c r="A126" i="7"/>
  <c r="D194" i="7"/>
  <c r="A179" i="7"/>
  <c r="C122" i="7"/>
  <c r="A142" i="7"/>
  <c r="B121" i="7"/>
  <c r="D165" i="7"/>
  <c r="C117" i="7"/>
  <c r="B159" i="7"/>
  <c r="B193" i="7"/>
  <c r="A195" i="7"/>
  <c r="B122" i="7"/>
  <c r="C152" i="7"/>
  <c r="D121" i="7"/>
  <c r="D192" i="7"/>
  <c r="B165" i="7"/>
  <c r="D117" i="7"/>
  <c r="A121" i="7"/>
  <c r="B194" i="7"/>
  <c r="B166" i="7"/>
  <c r="A123" i="7"/>
  <c r="A153" i="7"/>
  <c r="B192" i="7"/>
  <c r="A166" i="7"/>
  <c r="B182" i="7"/>
  <c r="D147" i="7"/>
  <c r="D166" i="7"/>
  <c r="B152" i="7"/>
  <c r="C192" i="7"/>
  <c r="C182" i="7"/>
  <c r="A202" i="7"/>
  <c r="A115" i="7"/>
  <c r="A114" i="7"/>
  <c r="I116" i="7"/>
  <c r="H199" i="7"/>
  <c r="H149" i="7"/>
  <c r="AF130" i="7"/>
  <c r="X128" i="7"/>
  <c r="W143" i="7"/>
  <c r="Q105" i="7"/>
  <c r="AE158" i="7"/>
  <c r="U171" i="7"/>
  <c r="AF143" i="7"/>
  <c r="AE141" i="7"/>
  <c r="U173" i="7"/>
  <c r="W171" i="7"/>
  <c r="L179" i="7"/>
  <c r="AF200" i="7"/>
  <c r="L178" i="7"/>
  <c r="K156" i="7"/>
  <c r="Y154" i="7"/>
  <c r="N120" i="7"/>
  <c r="W123" i="7"/>
  <c r="AG158" i="7"/>
  <c r="Y134" i="7"/>
  <c r="O149" i="7"/>
  <c r="V141" i="7"/>
  <c r="J162" i="7"/>
  <c r="V173" i="7"/>
  <c r="M190" i="7"/>
  <c r="Q111" i="7"/>
  <c r="I104" i="7"/>
  <c r="U124" i="7"/>
  <c r="AD199" i="7"/>
  <c r="V196" i="7"/>
  <c r="M173" i="7"/>
  <c r="J178" i="7"/>
  <c r="O147" i="7"/>
  <c r="S156" i="7"/>
  <c r="P112" i="7"/>
  <c r="AH140" i="7"/>
  <c r="S130" i="7"/>
  <c r="Q146" i="7"/>
  <c r="AI130" i="7"/>
  <c r="U139" i="7"/>
  <c r="M181" i="7"/>
  <c r="L81" i="7" s="1"/>
  <c r="AF194" i="7"/>
  <c r="I199" i="7"/>
  <c r="O153" i="7"/>
  <c r="AH135" i="7"/>
  <c r="AB128" i="7"/>
  <c r="R175" i="7"/>
  <c r="Q185" i="7"/>
  <c r="AB165" i="7"/>
  <c r="W183" i="7"/>
  <c r="Y128" i="7"/>
  <c r="AG133" i="7"/>
  <c r="X149" i="7"/>
  <c r="L132" i="7"/>
  <c r="X157" i="7"/>
  <c r="L110" i="7"/>
  <c r="V143" i="7"/>
  <c r="M134" i="7"/>
  <c r="R199" i="7"/>
  <c r="S112" i="7"/>
  <c r="W147" i="7"/>
  <c r="AD183" i="7"/>
  <c r="J108" i="7"/>
  <c r="AE184" i="7"/>
  <c r="AD140" i="7"/>
  <c r="J125" i="7"/>
  <c r="J165" i="7"/>
  <c r="P125" i="7"/>
  <c r="Z126" i="7"/>
  <c r="M183" i="7"/>
  <c r="Q177" i="7"/>
  <c r="O124" i="7"/>
  <c r="AH194" i="7"/>
  <c r="T171" i="7"/>
  <c r="U140" i="7"/>
  <c r="Q178" i="7"/>
  <c r="AC144" i="7"/>
  <c r="AG182" i="7"/>
  <c r="AG143" i="7"/>
  <c r="U113" i="7"/>
  <c r="AG140" i="7"/>
  <c r="AF192" i="7"/>
  <c r="AE139" i="7"/>
  <c r="AD171" i="7"/>
  <c r="AE106" i="7"/>
  <c r="R150" i="7"/>
  <c r="T160" i="7"/>
  <c r="AE115" i="7"/>
  <c r="AD154" i="7"/>
  <c r="AH107" i="7"/>
  <c r="K176" i="7"/>
  <c r="M105" i="7"/>
  <c r="S133" i="7"/>
  <c r="R33" i="7" s="1"/>
  <c r="H147" i="7"/>
  <c r="V122" i="7"/>
  <c r="V111" i="7"/>
  <c r="S126" i="7"/>
  <c r="R26" i="7" s="1"/>
  <c r="AE155" i="7"/>
  <c r="AC199" i="7"/>
  <c r="R163" i="7"/>
  <c r="AI185" i="7"/>
  <c r="AB135" i="7"/>
  <c r="H119" i="7"/>
  <c r="AC162" i="7"/>
  <c r="N148" i="7"/>
  <c r="K192" i="7"/>
  <c r="S172" i="7"/>
  <c r="V168" i="7"/>
  <c r="Q196" i="7"/>
  <c r="H175" i="7"/>
  <c r="AI192" i="7"/>
  <c r="H164" i="7"/>
  <c r="L137" i="7"/>
  <c r="V186" i="7"/>
  <c r="J177" i="7"/>
  <c r="U193" i="7"/>
  <c r="T93" i="7" s="1"/>
  <c r="O183" i="7"/>
  <c r="V195" i="7"/>
  <c r="Y185" i="7"/>
  <c r="AD164" i="7"/>
  <c r="K114" i="7"/>
  <c r="Z160" i="7"/>
  <c r="H153" i="7"/>
  <c r="AH106" i="7"/>
  <c r="AC182" i="7"/>
  <c r="P137" i="7"/>
  <c r="X153" i="7"/>
  <c r="X154" i="7"/>
  <c r="X54" i="27"/>
  <c r="AE173" i="7"/>
  <c r="AE142" i="7"/>
  <c r="Y125" i="7"/>
  <c r="AE121" i="7"/>
  <c r="O120" i="7"/>
  <c r="N188" i="7"/>
  <c r="X171" i="7"/>
  <c r="Q121" i="7"/>
  <c r="Y123" i="7"/>
  <c r="V123" i="7"/>
  <c r="V23" i="27"/>
  <c r="W110" i="7"/>
  <c r="AI123" i="7"/>
  <c r="R143" i="7"/>
  <c r="AA198" i="7"/>
  <c r="AF158" i="7"/>
  <c r="AF58" i="27"/>
  <c r="AC110" i="7"/>
  <c r="Q142" i="7"/>
  <c r="L152" i="7"/>
  <c r="AB192" i="7"/>
  <c r="J126" i="7"/>
  <c r="L104" i="7"/>
  <c r="P163" i="7"/>
  <c r="S197" i="7"/>
  <c r="V158" i="7"/>
  <c r="I180" i="7"/>
  <c r="AD177" i="7"/>
  <c r="Z135" i="7"/>
  <c r="M150" i="7"/>
  <c r="Z201" i="7"/>
  <c r="J169" i="7"/>
  <c r="S120" i="7"/>
  <c r="O104" i="7"/>
  <c r="J117" i="7"/>
  <c r="O196" i="7"/>
  <c r="AI143" i="7"/>
  <c r="K162" i="7"/>
  <c r="Y120" i="7"/>
  <c r="Y151" i="7"/>
  <c r="Z190" i="7"/>
  <c r="W173" i="7"/>
  <c r="AE202" i="7"/>
  <c r="X188" i="7"/>
  <c r="AG108" i="7"/>
  <c r="S116" i="7"/>
  <c r="T141" i="7"/>
  <c r="T156" i="7"/>
  <c r="AH108" i="7"/>
  <c r="AF162" i="7"/>
  <c r="J164" i="7"/>
  <c r="J139" i="7"/>
  <c r="AD110" i="7"/>
  <c r="I170" i="7"/>
  <c r="S149" i="7"/>
  <c r="I193" i="7"/>
  <c r="Z146" i="7"/>
  <c r="H201" i="7"/>
  <c r="AF128" i="7"/>
  <c r="AD165" i="7"/>
  <c r="Y196" i="7"/>
  <c r="N111" i="7"/>
  <c r="AB130" i="7"/>
  <c r="AG188" i="7"/>
  <c r="AD163" i="7"/>
  <c r="O192" i="7"/>
  <c r="T130" i="7"/>
  <c r="X110" i="7"/>
  <c r="P164" i="7"/>
  <c r="AE201" i="7"/>
  <c r="I121" i="7"/>
  <c r="AH193" i="7"/>
  <c r="Z187" i="7"/>
  <c r="X150" i="7"/>
  <c r="L200" i="7"/>
  <c r="R182" i="7"/>
  <c r="K168" i="7"/>
  <c r="O171" i="7"/>
  <c r="Y140" i="7"/>
  <c r="L173" i="7"/>
  <c r="AC129" i="7"/>
  <c r="AB29" i="7" s="1"/>
  <c r="J159" i="7"/>
  <c r="AF125" i="7"/>
  <c r="X166" i="7"/>
  <c r="P150" i="7"/>
  <c r="J173" i="7"/>
  <c r="AF123" i="7"/>
  <c r="Y109" i="7"/>
  <c r="N147" i="7"/>
  <c r="Q109" i="7"/>
  <c r="O185" i="7"/>
  <c r="L171" i="7"/>
  <c r="AD129" i="7"/>
  <c r="X130" i="7"/>
  <c r="AE131" i="7"/>
  <c r="R111" i="7"/>
  <c r="K129" i="7"/>
  <c r="AE132" i="7"/>
  <c r="Q112" i="7"/>
  <c r="AE145" i="7"/>
  <c r="U127" i="7"/>
  <c r="Z195" i="7"/>
  <c r="L184" i="7"/>
  <c r="AI140" i="7"/>
  <c r="S139" i="7"/>
  <c r="AI186" i="7"/>
  <c r="AH180" i="7"/>
  <c r="R130" i="7"/>
  <c r="R30" i="7" s="1"/>
  <c r="R30" i="27"/>
  <c r="AC126" i="7"/>
  <c r="AA107" i="7"/>
  <c r="Y199" i="7"/>
  <c r="AC195" i="7"/>
  <c r="O116" i="7"/>
  <c r="AE146" i="7"/>
  <c r="K154" i="7"/>
  <c r="AA152" i="7"/>
  <c r="P146" i="7"/>
  <c r="AA163" i="7"/>
  <c r="AB134" i="7"/>
  <c r="AG117" i="7"/>
  <c r="Z109" i="7"/>
  <c r="AH138" i="7"/>
  <c r="P134" i="7"/>
  <c r="Y161" i="7"/>
  <c r="Y148" i="7"/>
  <c r="R191" i="7"/>
  <c r="M174" i="7"/>
  <c r="L74" i="7" s="1"/>
  <c r="AI104" i="7"/>
  <c r="Q120" i="7"/>
  <c r="AH127" i="7"/>
  <c r="I172" i="7"/>
  <c r="AF172" i="7"/>
  <c r="X126" i="7"/>
  <c r="AD162" i="7"/>
  <c r="AB111" i="7"/>
  <c r="N146" i="7"/>
  <c r="AF136" i="7"/>
  <c r="AD153" i="7"/>
  <c r="AH139" i="7"/>
  <c r="N109" i="7"/>
  <c r="Y127" i="7"/>
  <c r="Q123" i="7"/>
  <c r="W121" i="7"/>
  <c r="N127" i="7"/>
  <c r="I131" i="7"/>
  <c r="T190" i="7"/>
  <c r="AA191" i="7"/>
  <c r="AD119" i="7"/>
  <c r="O173" i="7"/>
  <c r="Q154" i="7"/>
  <c r="AI121" i="7"/>
  <c r="M135" i="7"/>
  <c r="M143" i="7"/>
  <c r="M155" i="7"/>
  <c r="T138" i="7"/>
  <c r="Q176" i="7"/>
  <c r="H192" i="7"/>
  <c r="AD187" i="7"/>
  <c r="V184" i="7"/>
  <c r="N170" i="7"/>
  <c r="AG180" i="7"/>
  <c r="Y160" i="7"/>
  <c r="U128" i="7"/>
  <c r="W172" i="7"/>
  <c r="R180" i="7"/>
  <c r="S108" i="7"/>
  <c r="J150" i="7"/>
  <c r="U196" i="7"/>
  <c r="W105" i="7"/>
  <c r="AH177" i="7"/>
  <c r="AH146" i="7"/>
  <c r="AH125" i="7"/>
  <c r="O106" i="7"/>
  <c r="W108" i="7"/>
  <c r="AA132" i="7"/>
  <c r="K130" i="7"/>
  <c r="AA119" i="7"/>
  <c r="H185" i="7"/>
  <c r="AA179" i="7"/>
  <c r="AI191" i="7"/>
  <c r="T176" i="7"/>
  <c r="U170" i="7"/>
  <c r="AE135" i="7"/>
  <c r="M122" i="7"/>
  <c r="W138" i="7"/>
  <c r="W153" i="7"/>
  <c r="AC122" i="7"/>
  <c r="AF181" i="7"/>
  <c r="V135" i="7"/>
  <c r="R142" i="7"/>
  <c r="Z141" i="7"/>
  <c r="I194" i="7"/>
  <c r="H151" i="7"/>
  <c r="AA112" i="7"/>
  <c r="O156" i="7"/>
  <c r="S123" i="7"/>
  <c r="W115" i="7"/>
  <c r="S193" i="7"/>
  <c r="AF186" i="7"/>
  <c r="T185" i="7"/>
  <c r="AE191" i="7"/>
  <c r="X137" i="7"/>
  <c r="I176" i="7"/>
  <c r="AI156" i="7"/>
  <c r="AI153" i="7"/>
  <c r="AF134" i="7"/>
  <c r="X190" i="7"/>
  <c r="Z202" i="7"/>
  <c r="H122" i="7"/>
  <c r="O107" i="7"/>
  <c r="J110" i="7"/>
  <c r="H174" i="7"/>
  <c r="X117" i="7"/>
  <c r="AG142" i="7"/>
  <c r="AF42" i="7" s="1"/>
  <c r="AA194" i="7"/>
  <c r="L116" i="7"/>
  <c r="K174" i="7"/>
  <c r="AB140" i="7"/>
  <c r="AC178" i="7"/>
  <c r="T179" i="7"/>
  <c r="K191" i="7"/>
  <c r="J194" i="7"/>
  <c r="W125" i="7"/>
  <c r="W179" i="7"/>
  <c r="Q122" i="7"/>
  <c r="Y162" i="7"/>
  <c r="AG114" i="7"/>
  <c r="K113" i="7"/>
  <c r="M118" i="7"/>
  <c r="O177" i="7"/>
  <c r="Q162" i="7"/>
  <c r="AE136" i="7"/>
  <c r="K195" i="7"/>
  <c r="R144" i="7"/>
  <c r="AI166" i="7"/>
  <c r="K171" i="7"/>
  <c r="J71" i="7" s="1"/>
  <c r="M146" i="7"/>
  <c r="L46" i="7" s="1"/>
  <c r="L46" i="27"/>
  <c r="I140" i="7"/>
  <c r="H40" i="7" s="1"/>
  <c r="AG110" i="7"/>
  <c r="AF10" i="7" s="1"/>
  <c r="W202" i="7"/>
  <c r="S138" i="7"/>
  <c r="R38" i="7" s="1"/>
  <c r="R38" i="27"/>
  <c r="AA166" i="7"/>
  <c r="Z66" i="7" s="1"/>
  <c r="L176" i="7"/>
  <c r="AA115" i="7"/>
  <c r="Z15" i="7" s="1"/>
  <c r="H177" i="7"/>
  <c r="Z158" i="7"/>
  <c r="AG165" i="7"/>
  <c r="AG146" i="7"/>
  <c r="S199" i="7"/>
  <c r="Q138" i="7"/>
  <c r="AB144" i="7"/>
  <c r="AB44" i="27"/>
  <c r="AD139" i="7"/>
  <c r="Q155" i="7"/>
  <c r="M139" i="7"/>
  <c r="Y158" i="7"/>
  <c r="AB107" i="7"/>
  <c r="S117" i="7"/>
  <c r="AA160" i="7"/>
  <c r="AD142" i="7"/>
  <c r="AD42" i="27"/>
  <c r="Y171" i="7"/>
  <c r="AH123" i="7"/>
  <c r="P142" i="7"/>
  <c r="P42" i="27"/>
  <c r="O161" i="7"/>
  <c r="S153" i="7"/>
  <c r="S109" i="7"/>
  <c r="X151" i="7"/>
  <c r="X51" i="7" s="1"/>
  <c r="X51" i="27"/>
  <c r="Y139" i="7"/>
  <c r="AE161" i="7"/>
  <c r="AD196" i="7"/>
  <c r="P179" i="7"/>
  <c r="AG167" i="7"/>
  <c r="AA193" i="7"/>
  <c r="AE133" i="7"/>
  <c r="AB126" i="7"/>
  <c r="AD146" i="7"/>
  <c r="AD46" i="27"/>
  <c r="AC124" i="7"/>
  <c r="K181" i="7"/>
  <c r="K155" i="7"/>
  <c r="AG106" i="7"/>
  <c r="P123" i="7"/>
  <c r="P23" i="27"/>
  <c r="U190" i="7"/>
  <c r="AH121" i="7"/>
  <c r="AH21" i="27"/>
  <c r="P176" i="7"/>
  <c r="P76" i="27"/>
  <c r="O170" i="7"/>
  <c r="S180" i="7"/>
  <c r="Z132" i="7"/>
  <c r="Z32" i="27"/>
  <c r="AH191" i="7"/>
  <c r="AH91" i="27"/>
  <c r="V138" i="7"/>
  <c r="S142" i="7"/>
  <c r="Z112" i="7"/>
  <c r="Z12" i="27"/>
  <c r="M148" i="7"/>
  <c r="AD191" i="7"/>
  <c r="L117" i="7"/>
  <c r="AH199" i="7"/>
  <c r="AA167" i="7"/>
  <c r="AA110" i="7"/>
  <c r="Z10" i="7" s="1"/>
  <c r="K194" i="7"/>
  <c r="AF114" i="7"/>
  <c r="AF14" i="27"/>
  <c r="P162" i="7"/>
  <c r="P62" i="27"/>
  <c r="AA171" i="7"/>
  <c r="Z71" i="7" s="1"/>
  <c r="S161" i="7"/>
  <c r="R61" i="7" s="1"/>
  <c r="R61" i="27"/>
  <c r="R141" i="7"/>
  <c r="V194" i="7"/>
  <c r="S194" i="7"/>
  <c r="Z174" i="7"/>
  <c r="AG194" i="7"/>
  <c r="J157" i="7"/>
  <c r="L111" i="7"/>
  <c r="AE186" i="7"/>
  <c r="AC128" i="7"/>
  <c r="M132" i="7"/>
  <c r="Y157" i="7"/>
  <c r="M110" i="7"/>
  <c r="AG183" i="7"/>
  <c r="AH134" i="7"/>
  <c r="H187" i="7"/>
  <c r="AG115" i="7"/>
  <c r="AF15" i="7" s="1"/>
  <c r="AF15" i="27"/>
  <c r="AE183" i="7"/>
  <c r="K108" i="7"/>
  <c r="AD184" i="7"/>
  <c r="AD84" i="27"/>
  <c r="AE140" i="7"/>
  <c r="K125" i="7"/>
  <c r="K165" i="7"/>
  <c r="Q125" i="7"/>
  <c r="AA126" i="7"/>
  <c r="L183" i="7"/>
  <c r="L83" i="27"/>
  <c r="K196" i="7"/>
  <c r="X197" i="7"/>
  <c r="I200" i="7"/>
  <c r="T109" i="7"/>
  <c r="J115" i="7"/>
  <c r="L147" i="7"/>
  <c r="Z151" i="7"/>
  <c r="T123" i="7"/>
  <c r="R162" i="7"/>
  <c r="T121" i="7"/>
  <c r="AI116" i="7"/>
  <c r="X147" i="7"/>
  <c r="AA161" i="7"/>
  <c r="Z61" i="7" s="1"/>
  <c r="AE171" i="7"/>
  <c r="AD106" i="7"/>
  <c r="AD6" i="27"/>
  <c r="S150" i="7"/>
  <c r="U160" i="7"/>
  <c r="AD115" i="7"/>
  <c r="AD15" i="27"/>
  <c r="AE154" i="7"/>
  <c r="AI107" i="7"/>
  <c r="J176" i="7"/>
  <c r="L105" i="7"/>
  <c r="L5" i="27"/>
  <c r="AH167" i="7"/>
  <c r="T132" i="7"/>
  <c r="I147" i="7"/>
  <c r="W122" i="7"/>
  <c r="W111" i="7"/>
  <c r="AF159" i="7"/>
  <c r="AD155" i="7"/>
  <c r="AD55" i="27"/>
  <c r="AB199" i="7"/>
  <c r="S163" i="7"/>
  <c r="AH185" i="7"/>
  <c r="AH85" i="27"/>
  <c r="AC135" i="7"/>
  <c r="I119" i="7"/>
  <c r="AB162" i="7"/>
  <c r="AB62" i="27"/>
  <c r="O148" i="7"/>
  <c r="J192" i="7"/>
  <c r="J92" i="27"/>
  <c r="R172" i="7"/>
  <c r="W168" i="7"/>
  <c r="P196" i="7"/>
  <c r="P96" i="27"/>
  <c r="I175" i="7"/>
  <c r="AH192" i="7"/>
  <c r="I164" i="7"/>
  <c r="M137" i="7"/>
  <c r="K177" i="7"/>
  <c r="N183" i="7"/>
  <c r="N83" i="27"/>
  <c r="W195" i="7"/>
  <c r="X185" i="7"/>
  <c r="L169" i="7"/>
  <c r="AI188" i="7"/>
  <c r="Y135" i="7"/>
  <c r="AH168" i="7"/>
  <c r="I153" i="7"/>
  <c r="AI106" i="7"/>
  <c r="AB182" i="7"/>
  <c r="AB82" i="27"/>
  <c r="Q137" i="7"/>
  <c r="Y153" i="7"/>
  <c r="J189" i="7"/>
  <c r="J185" i="7"/>
  <c r="V166" i="7"/>
  <c r="AF164" i="7"/>
  <c r="Q189" i="7"/>
  <c r="AH137" i="7"/>
  <c r="AF122" i="7"/>
  <c r="AD169" i="7"/>
  <c r="J167" i="7"/>
  <c r="AB138" i="7"/>
  <c r="AF154" i="7"/>
  <c r="T162" i="7"/>
  <c r="AG145" i="7"/>
  <c r="X112" i="7"/>
  <c r="AB108" i="7"/>
  <c r="N163" i="7"/>
  <c r="Z173" i="7"/>
  <c r="Q143" i="7"/>
  <c r="P43" i="7" s="1"/>
  <c r="P43" i="27"/>
  <c r="M152" i="7"/>
  <c r="AC192" i="7"/>
  <c r="K126" i="7"/>
  <c r="M104" i="7"/>
  <c r="Q163" i="7"/>
  <c r="R197" i="7"/>
  <c r="W158" i="7"/>
  <c r="H180" i="7"/>
  <c r="H80" i="27"/>
  <c r="AE177" i="7"/>
  <c r="AA135" i="7"/>
  <c r="L150" i="7"/>
  <c r="L50" i="27"/>
  <c r="AA201" i="7"/>
  <c r="K169" i="7"/>
  <c r="O151" i="7"/>
  <c r="AI190" i="7"/>
  <c r="N196" i="7"/>
  <c r="N96" i="27"/>
  <c r="J145" i="7"/>
  <c r="N125" i="7"/>
  <c r="U181" i="7"/>
  <c r="AD152" i="7"/>
  <c r="O191" i="7"/>
  <c r="V126" i="7"/>
  <c r="O174" i="7"/>
  <c r="W106" i="7"/>
  <c r="AF160" i="7"/>
  <c r="P119" i="7"/>
  <c r="N114" i="7"/>
  <c r="AH129" i="7"/>
  <c r="U141" i="7"/>
  <c r="U156" i="7"/>
  <c r="AI108" i="7"/>
  <c r="AG162" i="7"/>
  <c r="K164" i="7"/>
  <c r="K139" i="7"/>
  <c r="AE110" i="7"/>
  <c r="H170" i="7"/>
  <c r="H70" i="27"/>
  <c r="R149" i="7"/>
  <c r="R49" i="27"/>
  <c r="H193" i="7"/>
  <c r="H93" i="27"/>
  <c r="AA146" i="7"/>
  <c r="I201" i="7"/>
  <c r="AG128" i="7"/>
  <c r="AE165" i="7"/>
  <c r="X196" i="7"/>
  <c r="O111" i="7"/>
  <c r="AC130" i="7"/>
  <c r="AF188" i="7"/>
  <c r="AF88" i="27"/>
  <c r="AE163" i="7"/>
  <c r="N192" i="7"/>
  <c r="N92" i="27"/>
  <c r="U130" i="7"/>
  <c r="Y110" i="7"/>
  <c r="Q164" i="7"/>
  <c r="M172" i="7"/>
  <c r="L72" i="7" s="1"/>
  <c r="L72" i="27"/>
  <c r="AI193" i="7"/>
  <c r="AA187" i="7"/>
  <c r="Y150" i="7"/>
  <c r="M200" i="7"/>
  <c r="S182" i="7"/>
  <c r="AF137" i="7"/>
  <c r="W190" i="7"/>
  <c r="I129" i="7"/>
  <c r="H29" i="7" s="1"/>
  <c r="H29" i="27"/>
  <c r="O159" i="7"/>
  <c r="N59" i="7" s="1"/>
  <c r="N59" i="27"/>
  <c r="K159" i="7"/>
  <c r="AG125" i="7"/>
  <c r="Y166" i="7"/>
  <c r="Q150" i="7"/>
  <c r="K173" i="7"/>
  <c r="AG123" i="7"/>
  <c r="AC198" i="7"/>
  <c r="AF163" i="7"/>
  <c r="Y159" i="7"/>
  <c r="J187" i="7"/>
  <c r="M165" i="7"/>
  <c r="AD127" i="7"/>
  <c r="W145" i="7"/>
  <c r="V45" i="7" s="1"/>
  <c r="AE129" i="7"/>
  <c r="Y130" i="7"/>
  <c r="U112" i="7"/>
  <c r="AC190" i="7"/>
  <c r="N126" i="7"/>
  <c r="AI142" i="7"/>
  <c r="AI111" i="7"/>
  <c r="T125" i="7"/>
  <c r="I171" i="7"/>
  <c r="AA195" i="7"/>
  <c r="X186" i="7"/>
  <c r="AC202" i="7"/>
  <c r="N166" i="7"/>
  <c r="V104" i="7"/>
  <c r="V107" i="7"/>
  <c r="N187" i="7"/>
  <c r="AB133" i="7"/>
  <c r="J202" i="7"/>
  <c r="R119" i="7"/>
  <c r="H111" i="7"/>
  <c r="AH187" i="7"/>
  <c r="AB195" i="7"/>
  <c r="AB95" i="27"/>
  <c r="P115" i="7"/>
  <c r="J163" i="7"/>
  <c r="N157" i="7"/>
  <c r="Z182" i="7"/>
  <c r="Z163" i="7"/>
  <c r="Z63" i="27"/>
  <c r="AC134" i="7"/>
  <c r="AF117" i="7"/>
  <c r="AF17" i="27"/>
  <c r="AA109" i="7"/>
  <c r="AI138" i="7"/>
  <c r="Q134" i="7"/>
  <c r="X161" i="7"/>
  <c r="X61" i="27"/>
  <c r="X148" i="7"/>
  <c r="S191" i="7"/>
  <c r="Z185" i="7"/>
  <c r="AG185" i="7"/>
  <c r="J123" i="7"/>
  <c r="W119" i="7"/>
  <c r="AI127" i="7"/>
  <c r="H172" i="7"/>
  <c r="H72" i="27"/>
  <c r="AG172" i="7"/>
  <c r="Y126" i="7"/>
  <c r="AE162" i="7"/>
  <c r="AC111" i="7"/>
  <c r="O146" i="7"/>
  <c r="AG136" i="7"/>
  <c r="AE153" i="7"/>
  <c r="AI139" i="7"/>
  <c r="O109" i="7"/>
  <c r="Q197" i="7"/>
  <c r="AB127" i="7"/>
  <c r="U182" i="7"/>
  <c r="R110" i="7"/>
  <c r="N122" i="7"/>
  <c r="AG152" i="7"/>
  <c r="Z134" i="7"/>
  <c r="AB186" i="7"/>
  <c r="N108" i="7"/>
  <c r="Z154" i="7"/>
  <c r="AD112" i="7"/>
  <c r="AI157" i="7"/>
  <c r="W192" i="7"/>
  <c r="U138" i="7"/>
  <c r="T106" i="7"/>
  <c r="AG111" i="7"/>
  <c r="AG171" i="7"/>
  <c r="AF71" i="7" s="1"/>
  <c r="AF71" i="27"/>
  <c r="N181" i="7"/>
  <c r="L121" i="7"/>
  <c r="AB184" i="7"/>
  <c r="J119" i="7"/>
  <c r="R140" i="7"/>
  <c r="AC183" i="7"/>
  <c r="K150" i="7"/>
  <c r="P104" i="7"/>
  <c r="W118" i="7"/>
  <c r="R128" i="7"/>
  <c r="AI177" i="7"/>
  <c r="AI146" i="7"/>
  <c r="AI125" i="7"/>
  <c r="AH151" i="7"/>
  <c r="T115" i="7"/>
  <c r="W178" i="7"/>
  <c r="Z164" i="7"/>
  <c r="T147" i="7"/>
  <c r="H125" i="7"/>
  <c r="U146" i="7"/>
  <c r="L182" i="7"/>
  <c r="X113" i="7"/>
  <c r="AB109" i="7"/>
  <c r="V164" i="7"/>
  <c r="AF166" i="7"/>
  <c r="W180" i="7"/>
  <c r="J183" i="7"/>
  <c r="O201" i="7"/>
  <c r="AH171" i="7"/>
  <c r="AG161" i="7"/>
  <c r="T161" i="7"/>
  <c r="S192" i="7"/>
  <c r="N175" i="7"/>
  <c r="M189" i="7"/>
  <c r="AA199" i="7"/>
  <c r="W200" i="7"/>
  <c r="AF138" i="7"/>
  <c r="R193" i="7"/>
  <c r="R93" i="27"/>
  <c r="R115" i="7"/>
  <c r="AD113" i="7"/>
  <c r="H132" i="7"/>
  <c r="H109" i="7"/>
  <c r="X121" i="7"/>
  <c r="W176" i="7"/>
  <c r="O176" i="7"/>
  <c r="AA159" i="7"/>
  <c r="AH153" i="7"/>
  <c r="AH53" i="7" s="1"/>
  <c r="AG134" i="7"/>
  <c r="Y190" i="7"/>
  <c r="AA202" i="7"/>
  <c r="I122" i="7"/>
  <c r="N107" i="7"/>
  <c r="N7" i="27"/>
  <c r="K110" i="7"/>
  <c r="I174" i="7"/>
  <c r="Y117" i="7"/>
  <c r="AD182" i="7"/>
  <c r="Z169" i="7"/>
  <c r="AB147" i="7"/>
  <c r="H168" i="7"/>
  <c r="AC140" i="7"/>
  <c r="AB178" i="7"/>
  <c r="AB78" i="27"/>
  <c r="R118" i="7"/>
  <c r="P199" i="7"/>
  <c r="O143" i="7"/>
  <c r="M175" i="7"/>
  <c r="N129" i="7"/>
  <c r="N133" i="7"/>
  <c r="O178" i="7"/>
  <c r="N154" i="7"/>
  <c r="Y200" i="7"/>
  <c r="AB151" i="7"/>
  <c r="K179" i="7"/>
  <c r="AG196" i="7"/>
  <c r="P165" i="7"/>
  <c r="P181" i="7"/>
  <c r="S181" i="7"/>
  <c r="K186" i="7"/>
  <c r="AC132" i="7"/>
  <c r="T155" i="7"/>
  <c r="H105" i="7"/>
  <c r="AG156" i="7"/>
  <c r="AE149" i="7"/>
  <c r="AD49" i="7" s="1"/>
  <c r="AD49" i="27"/>
  <c r="AI174" i="7"/>
  <c r="AH74" i="7" s="1"/>
  <c r="AH74" i="27"/>
  <c r="W146" i="7"/>
  <c r="K182" i="7"/>
  <c r="J82" i="7" s="1"/>
  <c r="J82" i="27"/>
  <c r="AA144" i="7"/>
  <c r="Z44" i="7" s="1"/>
  <c r="Z44" i="27"/>
  <c r="AC161" i="7"/>
  <c r="AB61" i="7" s="1"/>
  <c r="AB61" i="27"/>
  <c r="Y136" i="7"/>
  <c r="X36" i="7" s="1"/>
  <c r="X36" i="27"/>
  <c r="L74" i="27"/>
  <c r="Z10" i="27"/>
  <c r="AL3" i="27"/>
  <c r="J71" i="27"/>
  <c r="N124" i="7"/>
  <c r="N24" i="27"/>
  <c r="O199" i="7"/>
  <c r="N99" i="7" s="1"/>
  <c r="Z71" i="27"/>
  <c r="T93" i="27"/>
  <c r="H116" i="7"/>
  <c r="H16" i="27"/>
  <c r="Y114" i="7"/>
  <c r="AA158" i="7"/>
  <c r="X115" i="7"/>
  <c r="Y155" i="7"/>
  <c r="P124" i="7"/>
  <c r="H158" i="7"/>
  <c r="Y168" i="7"/>
  <c r="AB121" i="7"/>
  <c r="P185" i="7"/>
  <c r="P85" i="27"/>
  <c r="W137" i="7"/>
  <c r="P108" i="7"/>
  <c r="X155" i="7"/>
  <c r="X55" i="27"/>
  <c r="AD148" i="7"/>
  <c r="K157" i="7"/>
  <c r="P126" i="7"/>
  <c r="I158" i="7"/>
  <c r="X168" i="7"/>
  <c r="AC121" i="7"/>
  <c r="L140" i="7"/>
  <c r="AE179" i="7"/>
  <c r="U175" i="7"/>
  <c r="V137" i="7"/>
  <c r="V37" i="27"/>
  <c r="AB169" i="7"/>
  <c r="S188" i="7"/>
  <c r="AI134" i="7"/>
  <c r="I187" i="7"/>
  <c r="AH159" i="7"/>
  <c r="V114" i="7"/>
  <c r="V157" i="7"/>
  <c r="AA196" i="7"/>
  <c r="Q170" i="7"/>
  <c r="T148" i="7"/>
  <c r="J196" i="7"/>
  <c r="J96" i="27"/>
  <c r="Y197" i="7"/>
  <c r="H200" i="7"/>
  <c r="U109" i="7"/>
  <c r="K115" i="7"/>
  <c r="M147" i="7"/>
  <c r="AA151" i="7"/>
  <c r="U123" i="7"/>
  <c r="S162" i="7"/>
  <c r="U121" i="7"/>
  <c r="AH116" i="7"/>
  <c r="Y147" i="7"/>
  <c r="P166" i="7"/>
  <c r="AC171" i="7"/>
  <c r="V129" i="7"/>
  <c r="AD160" i="7"/>
  <c r="N110" i="7"/>
  <c r="H115" i="7"/>
  <c r="AB137" i="7"/>
  <c r="J137" i="7"/>
  <c r="AI167" i="7"/>
  <c r="U132" i="7"/>
  <c r="V120" i="7"/>
  <c r="R177" i="7"/>
  <c r="S107" i="7"/>
  <c r="AG159" i="7"/>
  <c r="R165" i="7"/>
  <c r="H138" i="7"/>
  <c r="Z148" i="7"/>
  <c r="Z133" i="7"/>
  <c r="AB170" i="7"/>
  <c r="AF173" i="7"/>
  <c r="AF129" i="7"/>
  <c r="L201" i="7"/>
  <c r="AF147" i="7"/>
  <c r="AF178" i="7"/>
  <c r="AA116" i="7"/>
  <c r="J138" i="7"/>
  <c r="AA176" i="7"/>
  <c r="AD125" i="7"/>
  <c r="N158" i="7"/>
  <c r="U177" i="7"/>
  <c r="Z122" i="7"/>
  <c r="M169" i="7"/>
  <c r="AA131" i="7"/>
  <c r="Z31" i="7" s="1"/>
  <c r="Z31" i="27"/>
  <c r="AH188" i="7"/>
  <c r="X135" i="7"/>
  <c r="AI168" i="7"/>
  <c r="H157" i="7"/>
  <c r="L107" i="7"/>
  <c r="M158" i="7"/>
  <c r="J120" i="7"/>
  <c r="M127" i="7"/>
  <c r="L27" i="7" s="1"/>
  <c r="L27" i="27"/>
  <c r="K189" i="7"/>
  <c r="K185" i="7"/>
  <c r="W166" i="7"/>
  <c r="AG164" i="7"/>
  <c r="P189" i="7"/>
  <c r="AI137" i="7"/>
  <c r="AG122" i="7"/>
  <c r="AE169" i="7"/>
  <c r="K167" i="7"/>
  <c r="AC138" i="7"/>
  <c r="AG154" i="7"/>
  <c r="U162" i="7"/>
  <c r="AF145" i="7"/>
  <c r="Y112" i="7"/>
  <c r="AC108" i="7"/>
  <c r="O163" i="7"/>
  <c r="AA173" i="7"/>
  <c r="Y181" i="7"/>
  <c r="AA197" i="7"/>
  <c r="Y152" i="7"/>
  <c r="AC164" i="7"/>
  <c r="Q148" i="7"/>
  <c r="W154" i="7"/>
  <c r="R147" i="7"/>
  <c r="V189" i="7"/>
  <c r="AD116" i="7"/>
  <c r="P114" i="7"/>
  <c r="R169" i="7"/>
  <c r="V134" i="7"/>
  <c r="N160" i="7"/>
  <c r="R148" i="7"/>
  <c r="U104" i="7"/>
  <c r="J111" i="7"/>
  <c r="N151" i="7"/>
  <c r="N51" i="27"/>
  <c r="AH190" i="7"/>
  <c r="U183" i="7"/>
  <c r="K145" i="7"/>
  <c r="O125" i="7"/>
  <c r="T181" i="7"/>
  <c r="AE152" i="7"/>
  <c r="N191" i="7"/>
  <c r="N91" i="27"/>
  <c r="W126" i="7"/>
  <c r="N174" i="7"/>
  <c r="V106" i="7"/>
  <c r="AG160" i="7"/>
  <c r="Q119" i="7"/>
  <c r="O114" i="7"/>
  <c r="AI129" i="7"/>
  <c r="AD123" i="7"/>
  <c r="J193" i="7"/>
  <c r="AH147" i="7"/>
  <c r="I133" i="7"/>
  <c r="AI200" i="7"/>
  <c r="L163" i="7"/>
  <c r="AG187" i="7"/>
  <c r="X143" i="7"/>
  <c r="K200" i="7"/>
  <c r="R137" i="7"/>
  <c r="V150" i="7"/>
  <c r="T131" i="7"/>
  <c r="Z137" i="7"/>
  <c r="L115" i="7"/>
  <c r="P113" i="7"/>
  <c r="AC188" i="7"/>
  <c r="M198" i="7"/>
  <c r="P153" i="7"/>
  <c r="AD198" i="7"/>
  <c r="W163" i="7"/>
  <c r="Z170" i="7"/>
  <c r="Z181" i="7"/>
  <c r="J109" i="7"/>
  <c r="AB180" i="7"/>
  <c r="AD150" i="7"/>
  <c r="AH181" i="7"/>
  <c r="Z183" i="7"/>
  <c r="H117" i="7"/>
  <c r="AF170" i="7"/>
  <c r="AG148" i="7"/>
  <c r="AG137" i="7"/>
  <c r="V190" i="7"/>
  <c r="L167" i="7"/>
  <c r="T107" i="7"/>
  <c r="X164" i="7"/>
  <c r="U142" i="7"/>
  <c r="Z139" i="7"/>
  <c r="O200" i="7"/>
  <c r="AB198" i="7"/>
  <c r="AB98" i="27"/>
  <c r="AG163" i="7"/>
  <c r="X159" i="7"/>
  <c r="K187" i="7"/>
  <c r="L165" i="7"/>
  <c r="L65" i="27"/>
  <c r="AE127" i="7"/>
  <c r="T165" i="7"/>
  <c r="T112" i="7"/>
  <c r="AB190" i="7"/>
  <c r="AB90" i="27"/>
  <c r="O126" i="7"/>
  <c r="AH142" i="7"/>
  <c r="AH111" i="7"/>
  <c r="U125" i="7"/>
  <c r="H171" i="7"/>
  <c r="AI152" i="7"/>
  <c r="Y186" i="7"/>
  <c r="AB202" i="7"/>
  <c r="O166" i="7"/>
  <c r="W104" i="7"/>
  <c r="W107" i="7"/>
  <c r="O187" i="7"/>
  <c r="N87" i="7" s="1"/>
  <c r="AC133" i="7"/>
  <c r="K202" i="7"/>
  <c r="S119" i="7"/>
  <c r="I111" i="7"/>
  <c r="AI187" i="7"/>
  <c r="H154" i="7"/>
  <c r="K172" i="7"/>
  <c r="L164" i="7"/>
  <c r="Q115" i="7"/>
  <c r="K163" i="7"/>
  <c r="O157" i="7"/>
  <c r="AA182" i="7"/>
  <c r="Z138" i="7"/>
  <c r="T118" i="7"/>
  <c r="AE180" i="7"/>
  <c r="V175" i="7"/>
  <c r="N164" i="7"/>
  <c r="T110" i="7"/>
  <c r="AH154" i="7"/>
  <c r="L125" i="7"/>
  <c r="T202" i="7"/>
  <c r="AA185" i="7"/>
  <c r="AF185" i="7"/>
  <c r="K123" i="7"/>
  <c r="V119" i="7"/>
  <c r="T159" i="7"/>
  <c r="W152" i="7"/>
  <c r="AA153" i="7"/>
  <c r="K149" i="7"/>
  <c r="Q202" i="7"/>
  <c r="U186" i="7"/>
  <c r="Y191" i="7"/>
  <c r="AD200" i="7"/>
  <c r="AF168" i="7"/>
  <c r="W128" i="7"/>
  <c r="P197" i="7"/>
  <c r="AC127" i="7"/>
  <c r="T182" i="7"/>
  <c r="S110" i="7"/>
  <c r="O122" i="7"/>
  <c r="AF152" i="7"/>
  <c r="AF52" i="27"/>
  <c r="AA134" i="7"/>
  <c r="AC186" i="7"/>
  <c r="U189" i="7"/>
  <c r="T89" i="7" s="1"/>
  <c r="T89" i="27"/>
  <c r="O108" i="7"/>
  <c r="AA154" i="7"/>
  <c r="AE112" i="7"/>
  <c r="AH157" i="7"/>
  <c r="V192" i="7"/>
  <c r="W191" i="7"/>
  <c r="U106" i="7"/>
  <c r="AF111" i="7"/>
  <c r="N132" i="7"/>
  <c r="O181" i="7"/>
  <c r="M121" i="7"/>
  <c r="AC184" i="7"/>
  <c r="K119" i="7"/>
  <c r="S140" i="7"/>
  <c r="AB183" i="7"/>
  <c r="Q104" i="7"/>
  <c r="V118" i="7"/>
  <c r="V18" i="27"/>
  <c r="S128" i="7"/>
  <c r="P118" i="7"/>
  <c r="X111" i="7"/>
  <c r="M157" i="7"/>
  <c r="L57" i="7" s="1"/>
  <c r="L57" i="27"/>
  <c r="AI151" i="7"/>
  <c r="U115" i="7"/>
  <c r="V178" i="7"/>
  <c r="AA164" i="7"/>
  <c r="U147" i="7"/>
  <c r="I125" i="7"/>
  <c r="T146" i="7"/>
  <c r="M182" i="7"/>
  <c r="Y113" i="7"/>
  <c r="AC109" i="7"/>
  <c r="W164" i="7"/>
  <c r="AG166" i="7"/>
  <c r="V180" i="7"/>
  <c r="K183" i="7"/>
  <c r="N201" i="7"/>
  <c r="AI171" i="7"/>
  <c r="AF161" i="7"/>
  <c r="U161" i="7"/>
  <c r="R192" i="7"/>
  <c r="O175" i="7"/>
  <c r="L189" i="7"/>
  <c r="Z199" i="7"/>
  <c r="V200" i="7"/>
  <c r="AG138" i="7"/>
  <c r="S115" i="7"/>
  <c r="AE113" i="7"/>
  <c r="I132" i="7"/>
  <c r="I109" i="7"/>
  <c r="Y121" i="7"/>
  <c r="V176" i="7"/>
  <c r="N176" i="7"/>
  <c r="N76" i="27"/>
  <c r="Z159" i="7"/>
  <c r="H141" i="7"/>
  <c r="S174" i="7"/>
  <c r="Z128" i="7"/>
  <c r="AI182" i="7"/>
  <c r="W187" i="7"/>
  <c r="Q116" i="7"/>
  <c r="Z162" i="7"/>
  <c r="X124" i="7"/>
  <c r="AE182" i="7"/>
  <c r="AA169" i="7"/>
  <c r="AC147" i="7"/>
  <c r="I168" i="7"/>
  <c r="AF150" i="7"/>
  <c r="Y179" i="7"/>
  <c r="X79" i="7" s="1"/>
  <c r="X79" i="27"/>
  <c r="S118" i="7"/>
  <c r="Q199" i="7"/>
  <c r="N143" i="7"/>
  <c r="L175" i="7"/>
  <c r="L75" i="27"/>
  <c r="O129" i="7"/>
  <c r="O133" i="7"/>
  <c r="N178" i="7"/>
  <c r="O154" i="7"/>
  <c r="X200" i="7"/>
  <c r="AC151" i="7"/>
  <c r="J179" i="7"/>
  <c r="AF196" i="7"/>
  <c r="AF96" i="27"/>
  <c r="Q165" i="7"/>
  <c r="Q181" i="7"/>
  <c r="R181" i="7"/>
  <c r="J186" i="7"/>
  <c r="J86" i="27"/>
  <c r="AB132" i="7"/>
  <c r="U155" i="7"/>
  <c r="I105" i="7"/>
  <c r="AF156" i="7"/>
  <c r="AF56" i="27"/>
  <c r="AI172" i="7"/>
  <c r="AH72" i="7" s="1"/>
  <c r="AH72" i="27"/>
  <c r="Y146" i="7"/>
  <c r="X46" i="7" s="1"/>
  <c r="X46" i="27"/>
  <c r="AA175" i="7"/>
  <c r="Z75" i="7" s="1"/>
  <c r="Z75" i="27"/>
  <c r="I112" i="7"/>
  <c r="H12" i="7" s="1"/>
  <c r="H12" i="27"/>
  <c r="AI114" i="7"/>
  <c r="AH14" i="7" s="1"/>
  <c r="AH14" i="27"/>
  <c r="AC104" i="7"/>
  <c r="AB4" i="7" s="1"/>
  <c r="AB4" i="27"/>
  <c r="M176" i="7"/>
  <c r="S141" i="7"/>
  <c r="P167" i="7"/>
  <c r="Y115" i="7"/>
  <c r="P192" i="7"/>
  <c r="Y145" i="7"/>
  <c r="AF133" i="7"/>
  <c r="AF33" i="27"/>
  <c r="L134" i="7"/>
  <c r="L34" i="27"/>
  <c r="P177" i="7"/>
  <c r="AI194" i="7"/>
  <c r="AF182" i="7"/>
  <c r="AF82" i="27"/>
  <c r="I118" i="7"/>
  <c r="AG132" i="7"/>
  <c r="N142" i="7"/>
  <c r="L193" i="7"/>
  <c r="Y170" i="7"/>
  <c r="U153" i="7"/>
  <c r="AE164" i="7"/>
  <c r="V177" i="7"/>
  <c r="AC125" i="7"/>
  <c r="AD121" i="7"/>
  <c r="AD21" i="27"/>
  <c r="X123" i="7"/>
  <c r="X23" i="27"/>
  <c r="S143" i="7"/>
  <c r="T200" i="7"/>
  <c r="H144" i="7"/>
  <c r="J199" i="7"/>
  <c r="K117" i="7"/>
  <c r="AF108" i="7"/>
  <c r="T166" i="7"/>
  <c r="AG190" i="7"/>
  <c r="L180" i="7"/>
  <c r="N118" i="7"/>
  <c r="Y202" i="7"/>
  <c r="X140" i="7"/>
  <c r="X40" i="27"/>
  <c r="J153" i="7"/>
  <c r="AH184" i="7"/>
  <c r="S111" i="7"/>
  <c r="T127" i="7"/>
  <c r="AH186" i="7"/>
  <c r="AH86" i="27"/>
  <c r="H173" i="7"/>
  <c r="L128" i="7"/>
  <c r="AC114" i="7"/>
  <c r="AG109" i="7"/>
  <c r="Q157" i="7"/>
  <c r="AF175" i="7"/>
  <c r="X127" i="7"/>
  <c r="H131" i="7"/>
  <c r="H31" i="27"/>
  <c r="N173" i="7"/>
  <c r="N73" i="7" s="1"/>
  <c r="L143" i="7"/>
  <c r="AE187" i="7"/>
  <c r="X160" i="7"/>
  <c r="X60" i="27"/>
  <c r="R108" i="7"/>
  <c r="R8" i="27"/>
  <c r="J130" i="7"/>
  <c r="J30" i="27"/>
  <c r="U176" i="7"/>
  <c r="L122" i="7"/>
  <c r="L22" i="27"/>
  <c r="W135" i="7"/>
  <c r="I151" i="7"/>
  <c r="R123" i="7"/>
  <c r="R23" i="27"/>
  <c r="U185" i="7"/>
  <c r="AB194" i="7"/>
  <c r="S134" i="7"/>
  <c r="Q160" i="7"/>
  <c r="M116" i="7"/>
  <c r="J191" i="7"/>
  <c r="V179" i="7"/>
  <c r="V79" i="27"/>
  <c r="J113" i="7"/>
  <c r="J13" i="27"/>
  <c r="AD136" i="7"/>
  <c r="AD36" i="27"/>
  <c r="S144" i="7"/>
  <c r="W193" i="7"/>
  <c r="V93" i="7" s="1"/>
  <c r="H189" i="7"/>
  <c r="R33" i="27"/>
  <c r="AF42" i="27"/>
  <c r="AK3" i="27"/>
  <c r="U151" i="7"/>
  <c r="T51" i="7" s="1"/>
  <c r="Q167" i="7"/>
  <c r="X192" i="7"/>
  <c r="I149" i="7"/>
  <c r="AC172" i="7"/>
  <c r="J151" i="7"/>
  <c r="Q126" i="7"/>
  <c r="O182" i="7"/>
  <c r="P186" i="7"/>
  <c r="AI135" i="7"/>
  <c r="S175" i="7"/>
  <c r="AC165" i="7"/>
  <c r="N144" i="7"/>
  <c r="Y149" i="7"/>
  <c r="L144" i="7"/>
  <c r="AB172" i="7"/>
  <c r="K151" i="7"/>
  <c r="Q124" i="7"/>
  <c r="N182" i="7"/>
  <c r="M111" i="7"/>
  <c r="AD186" i="7"/>
  <c r="Q186" i="7"/>
  <c r="Y118" i="7"/>
  <c r="N119" i="7"/>
  <c r="K118" i="7"/>
  <c r="Q193" i="7"/>
  <c r="O144" i="7"/>
  <c r="L131" i="7"/>
  <c r="AD124" i="7"/>
  <c r="AF183" i="7"/>
  <c r="AF83" i="27"/>
  <c r="L199" i="7"/>
  <c r="AB155" i="7"/>
  <c r="Z104" i="7"/>
  <c r="Q108" i="7"/>
  <c r="M144" i="7"/>
  <c r="AE134" i="7"/>
  <c r="AD34" i="7" s="1"/>
  <c r="AD34" i="27"/>
  <c r="AE148" i="7"/>
  <c r="AH178" i="7"/>
  <c r="Q171" i="7"/>
  <c r="R125" i="7"/>
  <c r="M142" i="7"/>
  <c r="M106" i="7"/>
  <c r="AH150" i="7"/>
  <c r="I162" i="7"/>
  <c r="AD166" i="7"/>
  <c r="AH164" i="7"/>
  <c r="X174" i="7"/>
  <c r="V113" i="7"/>
  <c r="O165" i="7"/>
  <c r="N65" i="7" s="1"/>
  <c r="X118" i="7"/>
  <c r="M140" i="7"/>
  <c r="O119" i="7"/>
  <c r="AD179" i="7"/>
  <c r="J118" i="7"/>
  <c r="T175" i="7"/>
  <c r="P193" i="7"/>
  <c r="K180" i="7"/>
  <c r="M187" i="7"/>
  <c r="AC169" i="7"/>
  <c r="M131" i="7"/>
  <c r="AE124" i="7"/>
  <c r="R188" i="7"/>
  <c r="U194" i="7"/>
  <c r="S200" i="7"/>
  <c r="J106" i="7"/>
  <c r="U192" i="7"/>
  <c r="L166" i="7"/>
  <c r="M199" i="7"/>
  <c r="AI159" i="7"/>
  <c r="AC155" i="7"/>
  <c r="W114" i="7"/>
  <c r="AA104" i="7"/>
  <c r="W157" i="7"/>
  <c r="Z196" i="7"/>
  <c r="Z96" i="27"/>
  <c r="P170" i="7"/>
  <c r="U148" i="7"/>
  <c r="N197" i="7"/>
  <c r="Q195" i="7"/>
  <c r="J158" i="7"/>
  <c r="J135" i="7"/>
  <c r="N162" i="7"/>
  <c r="U195" i="7"/>
  <c r="Y105" i="7"/>
  <c r="J175" i="7"/>
  <c r="H167" i="7"/>
  <c r="S145" i="7"/>
  <c r="AH198" i="7"/>
  <c r="AC150" i="7"/>
  <c r="P201" i="7"/>
  <c r="L149" i="7"/>
  <c r="Q198" i="7"/>
  <c r="Q166" i="7"/>
  <c r="AB171" i="7"/>
  <c r="AB71" i="27"/>
  <c r="W129" i="7"/>
  <c r="AE160" i="7"/>
  <c r="O110" i="7"/>
  <c r="I115" i="7"/>
  <c r="AC137" i="7"/>
  <c r="K137" i="7"/>
  <c r="H184" i="7"/>
  <c r="J161" i="7"/>
  <c r="W120" i="7"/>
  <c r="S177" i="7"/>
  <c r="R107" i="7"/>
  <c r="AH163" i="7"/>
  <c r="S165" i="7"/>
  <c r="I138" i="7"/>
  <c r="AA148" i="7"/>
  <c r="AA133" i="7"/>
  <c r="AC170" i="7"/>
  <c r="AG173" i="7"/>
  <c r="AG129" i="7"/>
  <c r="M201" i="7"/>
  <c r="AG147" i="7"/>
  <c r="AG178" i="7"/>
  <c r="Z116" i="7"/>
  <c r="K138" i="7"/>
  <c r="Z176" i="7"/>
  <c r="AE125" i="7"/>
  <c r="S173" i="7"/>
  <c r="R73" i="7" s="1"/>
  <c r="R73" i="27"/>
  <c r="O158" i="7"/>
  <c r="AH162" i="7"/>
  <c r="T177" i="7"/>
  <c r="T77" i="27"/>
  <c r="AA122" i="7"/>
  <c r="L124" i="7"/>
  <c r="X169" i="7"/>
  <c r="AG191" i="7"/>
  <c r="R179" i="7"/>
  <c r="V112" i="7"/>
  <c r="I157" i="7"/>
  <c r="M107" i="7"/>
  <c r="L158" i="7"/>
  <c r="K120" i="7"/>
  <c r="AC177" i="7"/>
  <c r="W188" i="7"/>
  <c r="H143" i="7"/>
  <c r="AF184" i="7"/>
  <c r="N150" i="7"/>
  <c r="AH133" i="7"/>
  <c r="T144" i="7"/>
  <c r="L123" i="7"/>
  <c r="J140" i="7"/>
  <c r="H159" i="7"/>
  <c r="AA105" i="7"/>
  <c r="Q173" i="7"/>
  <c r="L156" i="7"/>
  <c r="AF124" i="7"/>
  <c r="AD108" i="7"/>
  <c r="V136" i="7"/>
  <c r="Z177" i="7"/>
  <c r="X181" i="7"/>
  <c r="Z197" i="7"/>
  <c r="X152" i="7"/>
  <c r="AB164" i="7"/>
  <c r="AB64" i="27"/>
  <c r="P148" i="7"/>
  <c r="V154" i="7"/>
  <c r="S147" i="7"/>
  <c r="W189" i="7"/>
  <c r="AE116" i="7"/>
  <c r="Q114" i="7"/>
  <c r="S169" i="7"/>
  <c r="W134" i="7"/>
  <c r="O160" i="7"/>
  <c r="S148" i="7"/>
  <c r="T104" i="7"/>
  <c r="K111" i="7"/>
  <c r="AF121" i="7"/>
  <c r="T119" i="7"/>
  <c r="N117" i="7"/>
  <c r="T183" i="7"/>
  <c r="U120" i="7"/>
  <c r="H127" i="7"/>
  <c r="X167" i="7"/>
  <c r="AC187" i="7"/>
  <c r="V199" i="7"/>
  <c r="AH110" i="7"/>
  <c r="S201" i="7"/>
  <c r="I148" i="7"/>
  <c r="AC146" i="7"/>
  <c r="AH179" i="7"/>
  <c r="Z121" i="7"/>
  <c r="AG139" i="7"/>
  <c r="AF39" i="7" s="1"/>
  <c r="AF39" i="27"/>
  <c r="AE123" i="7"/>
  <c r="K193" i="7"/>
  <c r="AI147" i="7"/>
  <c r="H133" i="7"/>
  <c r="AH200" i="7"/>
  <c r="M163" i="7"/>
  <c r="AF187" i="7"/>
  <c r="Y143" i="7"/>
  <c r="J200" i="7"/>
  <c r="S137" i="7"/>
  <c r="W150" i="7"/>
  <c r="U131" i="7"/>
  <c r="AA137" i="7"/>
  <c r="M115" i="7"/>
  <c r="Q113" i="7"/>
  <c r="AB188" i="7"/>
  <c r="L198" i="7"/>
  <c r="L98" i="27"/>
  <c r="Q153" i="7"/>
  <c r="AE198" i="7"/>
  <c r="V163" i="7"/>
  <c r="AA170" i="7"/>
  <c r="AA181" i="7"/>
  <c r="K109" i="7"/>
  <c r="AC180" i="7"/>
  <c r="AE150" i="7"/>
  <c r="AI181" i="7"/>
  <c r="AA183" i="7"/>
  <c r="I117" i="7"/>
  <c r="AG170" i="7"/>
  <c r="AF148" i="7"/>
  <c r="AB174" i="7"/>
  <c r="AA178" i="7"/>
  <c r="AI155" i="7"/>
  <c r="M167" i="7"/>
  <c r="U107" i="7"/>
  <c r="Y164" i="7"/>
  <c r="T142" i="7"/>
  <c r="AA139" i="7"/>
  <c r="W201" i="7"/>
  <c r="P136" i="7"/>
  <c r="K170" i="7"/>
  <c r="AD107" i="7"/>
  <c r="R183" i="7"/>
  <c r="T152" i="7"/>
  <c r="U165" i="7"/>
  <c r="X184" i="7"/>
  <c r="V142" i="7"/>
  <c r="AA157" i="7"/>
  <c r="H114" i="7"/>
  <c r="T169" i="7"/>
  <c r="AH152" i="7"/>
  <c r="AH52" i="27"/>
  <c r="Z140" i="7"/>
  <c r="R185" i="7"/>
  <c r="J136" i="7"/>
  <c r="L130" i="7"/>
  <c r="AB106" i="7"/>
  <c r="P135" i="7"/>
  <c r="Q117" i="7"/>
  <c r="K121" i="7"/>
  <c r="AF151" i="7"/>
  <c r="Y156" i="7"/>
  <c r="X56" i="7" s="1"/>
  <c r="X56" i="27"/>
  <c r="I154" i="7"/>
  <c r="J172" i="7"/>
  <c r="M164" i="7"/>
  <c r="AB139" i="7"/>
  <c r="V162" i="7"/>
  <c r="J134" i="7"/>
  <c r="AA130" i="7"/>
  <c r="Z30" i="7" s="1"/>
  <c r="Z30" i="27"/>
  <c r="AA138" i="7"/>
  <c r="U118" i="7"/>
  <c r="AD180" i="7"/>
  <c r="W175" i="7"/>
  <c r="O164" i="7"/>
  <c r="U110" i="7"/>
  <c r="AI154" i="7"/>
  <c r="M125" i="7"/>
  <c r="U202" i="7"/>
  <c r="AE151" i="7"/>
  <c r="L151" i="7"/>
  <c r="N134" i="7"/>
  <c r="S151" i="7"/>
  <c r="R51" i="7" s="1"/>
  <c r="R51" i="27"/>
  <c r="U159" i="7"/>
  <c r="V152" i="7"/>
  <c r="Z153" i="7"/>
  <c r="J149" i="7"/>
  <c r="P202" i="7"/>
  <c r="T186" i="7"/>
  <c r="X191" i="7"/>
  <c r="AE200" i="7"/>
  <c r="AG168" i="7"/>
  <c r="V128" i="7"/>
  <c r="J146" i="7"/>
  <c r="AD111" i="7"/>
  <c r="AB168" i="7"/>
  <c r="Y187" i="7"/>
  <c r="K160" i="7"/>
  <c r="AD114" i="7"/>
  <c r="Y116" i="7"/>
  <c r="AG116" i="7"/>
  <c r="AF149" i="7"/>
  <c r="AH149" i="7"/>
  <c r="X132" i="7"/>
  <c r="S189" i="7"/>
  <c r="R105" i="7"/>
  <c r="V191" i="7"/>
  <c r="V91" i="27"/>
  <c r="AE195" i="7"/>
  <c r="AI124" i="7"/>
  <c r="AH24" i="7" s="1"/>
  <c r="AH24" i="27"/>
  <c r="O132" i="7"/>
  <c r="X178" i="7"/>
  <c r="R135" i="7"/>
  <c r="AB157" i="7"/>
  <c r="T149" i="7"/>
  <c r="AI158" i="7"/>
  <c r="AA149" i="7"/>
  <c r="S113" i="7"/>
  <c r="R13" i="7" s="1"/>
  <c r="AE120" i="7"/>
  <c r="P161" i="7"/>
  <c r="Q118" i="7"/>
  <c r="Y111" i="7"/>
  <c r="Z155" i="7"/>
  <c r="I191" i="7"/>
  <c r="L114" i="7"/>
  <c r="AC193" i="7"/>
  <c r="Z108" i="7"/>
  <c r="H165" i="7"/>
  <c r="O137" i="7"/>
  <c r="V124" i="7"/>
  <c r="AH170" i="7"/>
  <c r="V132" i="7"/>
  <c r="N193" i="7"/>
  <c r="R124" i="7"/>
  <c r="X176" i="7"/>
  <c r="L153" i="7"/>
  <c r="AC175" i="7"/>
  <c r="O128" i="7"/>
  <c r="T180" i="7"/>
  <c r="O195" i="7"/>
  <c r="AA184" i="7"/>
  <c r="AC117" i="7"/>
  <c r="W159" i="7"/>
  <c r="W139" i="7"/>
  <c r="V39" i="7" s="1"/>
  <c r="V39" i="27"/>
  <c r="V131" i="7"/>
  <c r="I196" i="7"/>
  <c r="H166" i="7"/>
  <c r="AG195" i="7"/>
  <c r="T122" i="7"/>
  <c r="AH131" i="7"/>
  <c r="AC149" i="7"/>
  <c r="AB49" i="7" s="1"/>
  <c r="AB49" i="27"/>
  <c r="I141" i="7"/>
  <c r="R174" i="7"/>
  <c r="AA128" i="7"/>
  <c r="AH182" i="7"/>
  <c r="V187" i="7"/>
  <c r="V87" i="27"/>
  <c r="P116" i="7"/>
  <c r="AA162" i="7"/>
  <c r="Z62" i="7" s="1"/>
  <c r="Y124" i="7"/>
  <c r="P156" i="7"/>
  <c r="AF155" i="7"/>
  <c r="O190" i="7"/>
  <c r="AG150" i="7"/>
  <c r="Z142" i="7"/>
  <c r="AC179" i="7"/>
  <c r="V133" i="7"/>
  <c r="AI202" i="7"/>
  <c r="AI201" i="7"/>
  <c r="AD104" i="7"/>
  <c r="H137" i="7"/>
  <c r="J122" i="7"/>
  <c r="Y195" i="7"/>
  <c r="S114" i="7"/>
  <c r="I183" i="7"/>
  <c r="H134" i="7"/>
  <c r="W144" i="7"/>
  <c r="H126" i="7"/>
  <c r="L162" i="7"/>
  <c r="N140" i="7"/>
  <c r="AD156" i="7"/>
  <c r="W170" i="7"/>
  <c r="S170" i="7"/>
  <c r="L160" i="7"/>
  <c r="L197" i="7"/>
  <c r="AF201" i="7"/>
  <c r="AI145" i="7"/>
  <c r="K141" i="7"/>
  <c r="J41" i="7" s="1"/>
  <c r="J41" i="27"/>
  <c r="O186" i="7"/>
  <c r="N86" i="7" s="1"/>
  <c r="AG144" i="7"/>
  <c r="AF44" i="7" s="1"/>
  <c r="AF44" i="27"/>
  <c r="O138" i="7"/>
  <c r="N38" i="7" s="1"/>
  <c r="N38" i="27"/>
  <c r="AC158" i="7"/>
  <c r="AB58" i="7" s="1"/>
  <c r="AB58" i="27"/>
  <c r="U178" i="7"/>
  <c r="T78" i="7" s="1"/>
  <c r="T78" i="27"/>
  <c r="I189" i="7"/>
  <c r="N99" i="27"/>
  <c r="H40" i="27"/>
  <c r="V45" i="27"/>
  <c r="N65" i="27"/>
  <c r="V93" i="27"/>
  <c r="T51" i="27"/>
  <c r="Z15" i="27"/>
  <c r="R26" i="27"/>
  <c r="X114" i="7"/>
  <c r="R194" i="7"/>
  <c r="S152" i="7"/>
  <c r="V183" i="7"/>
  <c r="V83" i="27"/>
  <c r="AH117" i="7"/>
  <c r="U133" i="7"/>
  <c r="I128" i="7"/>
  <c r="P178" i="7"/>
  <c r="P78" i="27"/>
  <c r="AF140" i="7"/>
  <c r="AF40" i="27"/>
  <c r="H198" i="7"/>
  <c r="I142" i="7"/>
  <c r="U126" i="7"/>
  <c r="Y138" i="7"/>
  <c r="M129" i="7"/>
  <c r="Q175" i="7"/>
  <c r="Y122" i="7"/>
  <c r="X22" i="7" s="1"/>
  <c r="X22" i="27"/>
  <c r="AD173" i="7"/>
  <c r="AD73" i="27"/>
  <c r="O188" i="7"/>
  <c r="V110" i="7"/>
  <c r="AB110" i="7"/>
  <c r="AB10" i="27"/>
  <c r="K105" i="7"/>
  <c r="AA111" i="7"/>
  <c r="AH143" i="7"/>
  <c r="AA190" i="7"/>
  <c r="R116" i="7"/>
  <c r="R16" i="27"/>
  <c r="J190" i="7"/>
  <c r="U157" i="7"/>
  <c r="AI105" i="7"/>
  <c r="S168" i="7"/>
  <c r="K143" i="7"/>
  <c r="J168" i="7"/>
  <c r="AG107" i="7"/>
  <c r="X109" i="7"/>
  <c r="X9" i="27"/>
  <c r="M171" i="7"/>
  <c r="AD132" i="7"/>
  <c r="AD32" i="27"/>
  <c r="AA168" i="7"/>
  <c r="AI180" i="7"/>
  <c r="AA127" i="7"/>
  <c r="J154" i="7"/>
  <c r="J54" i="27"/>
  <c r="H156" i="7"/>
  <c r="AH104" i="7"/>
  <c r="AH4" i="27"/>
  <c r="R176" i="7"/>
  <c r="W167" i="7"/>
  <c r="O127" i="7"/>
  <c r="AE119" i="7"/>
  <c r="L135" i="7"/>
  <c r="L35" i="27"/>
  <c r="I192" i="7"/>
  <c r="T128" i="7"/>
  <c r="T28" i="27"/>
  <c r="T196" i="7"/>
  <c r="T96" i="27"/>
  <c r="N106" i="7"/>
  <c r="I185" i="7"/>
  <c r="AD135" i="7"/>
  <c r="AD35" i="27"/>
  <c r="AG181" i="7"/>
  <c r="H194" i="7"/>
  <c r="H94" i="27"/>
  <c r="N156" i="7"/>
  <c r="N56" i="27"/>
  <c r="AG186" i="7"/>
  <c r="Y137" i="7"/>
  <c r="Z194" i="7"/>
  <c r="Z94" i="27"/>
  <c r="P122" i="7"/>
  <c r="L118" i="7"/>
  <c r="J195" i="7"/>
  <c r="AH166" i="7"/>
  <c r="AH66" i="27"/>
  <c r="AG119" i="7"/>
  <c r="AF19" i="7" s="1"/>
  <c r="AF19" i="27"/>
  <c r="Q151" i="7"/>
  <c r="P51" i="7" s="1"/>
  <c r="AB29" i="27"/>
  <c r="X194" i="7"/>
  <c r="AB152" i="7"/>
  <c r="S159" i="7"/>
  <c r="R59" i="7" s="1"/>
  <c r="R59" i="27"/>
  <c r="AD168" i="7"/>
  <c r="AA125" i="7"/>
  <c r="AI178" i="7"/>
  <c r="P171" i="7"/>
  <c r="S125" i="7"/>
  <c r="L142" i="7"/>
  <c r="L42" i="27"/>
  <c r="L106" i="7"/>
  <c r="L6" i="7" s="1"/>
  <c r="AI150" i="7"/>
  <c r="H162" i="7"/>
  <c r="H62" i="7" s="1"/>
  <c r="AE166" i="7"/>
  <c r="AI164" i="7"/>
  <c r="AH64" i="7" s="1"/>
  <c r="Y174" i="7"/>
  <c r="W113" i="7"/>
  <c r="AD167" i="7"/>
  <c r="L141" i="7"/>
  <c r="AE172" i="7"/>
  <c r="R198" i="7"/>
  <c r="K201" i="7"/>
  <c r="J180" i="7"/>
  <c r="J80" i="27"/>
  <c r="L187" i="7"/>
  <c r="K188" i="7"/>
  <c r="U158" i="7"/>
  <c r="V148" i="7"/>
  <c r="T194" i="7"/>
  <c r="R200" i="7"/>
  <c r="K106" i="7"/>
  <c r="T192" i="7"/>
  <c r="M166" i="7"/>
  <c r="N130" i="7"/>
  <c r="U136" i="7"/>
  <c r="X165" i="7"/>
  <c r="AB118" i="7"/>
  <c r="M177" i="7"/>
  <c r="AA172" i="7"/>
  <c r="Z136" i="7"/>
  <c r="O197" i="7"/>
  <c r="P195" i="7"/>
  <c r="K158" i="7"/>
  <c r="K135" i="7"/>
  <c r="O162" i="7"/>
  <c r="T195" i="7"/>
  <c r="X105" i="7"/>
  <c r="K175" i="7"/>
  <c r="I167" i="7"/>
  <c r="R145" i="7"/>
  <c r="AI198" i="7"/>
  <c r="AB150" i="7"/>
  <c r="Q201" i="7"/>
  <c r="M149" i="7"/>
  <c r="P198" i="7"/>
  <c r="AD122" i="7"/>
  <c r="T129" i="7"/>
  <c r="P107" i="7"/>
  <c r="R146" i="7"/>
  <c r="AD189" i="7"/>
  <c r="H135" i="7"/>
  <c r="AE190" i="7"/>
  <c r="X142" i="7"/>
  <c r="X106" i="7"/>
  <c r="I184" i="7"/>
  <c r="K161" i="7"/>
  <c r="AB116" i="7"/>
  <c r="AI163" i="7"/>
  <c r="P184" i="7"/>
  <c r="P169" i="7"/>
  <c r="AD143" i="7"/>
  <c r="S184" i="7"/>
  <c r="AB131" i="7"/>
  <c r="N202" i="7"/>
  <c r="AB200" i="7"/>
  <c r="V109" i="7"/>
  <c r="P140" i="7"/>
  <c r="AB166" i="7"/>
  <c r="Y177" i="7"/>
  <c r="W161" i="7"/>
  <c r="AC145" i="7"/>
  <c r="K197" i="7"/>
  <c r="AC201" i="7"/>
  <c r="Y183" i="7"/>
  <c r="AD117" i="7"/>
  <c r="AH183" i="7"/>
  <c r="AI162" i="7"/>
  <c r="AE185" i="7"/>
  <c r="N189" i="7"/>
  <c r="M124" i="7"/>
  <c r="Y169" i="7"/>
  <c r="AF191" i="7"/>
  <c r="AF91" i="27"/>
  <c r="S179" i="7"/>
  <c r="W112" i="7"/>
  <c r="N135" i="7"/>
  <c r="AB123" i="7"/>
  <c r="J142" i="7"/>
  <c r="V181" i="7"/>
  <c r="L192" i="7"/>
  <c r="AB177" i="7"/>
  <c r="V188" i="7"/>
  <c r="I143" i="7"/>
  <c r="AG184" i="7"/>
  <c r="O150" i="7"/>
  <c r="AI133" i="7"/>
  <c r="U144" i="7"/>
  <c r="M123" i="7"/>
  <c r="K140" i="7"/>
  <c r="I159" i="7"/>
  <c r="Z105" i="7"/>
  <c r="P173" i="7"/>
  <c r="P73" i="27"/>
  <c r="M156" i="7"/>
  <c r="AG124" i="7"/>
  <c r="AE108" i="7"/>
  <c r="W136" i="7"/>
  <c r="AA177" i="7"/>
  <c r="R164" i="7"/>
  <c r="R104" i="7"/>
  <c r="AF174" i="7"/>
  <c r="AI197" i="7"/>
  <c r="Q180" i="7"/>
  <c r="AC113" i="7"/>
  <c r="Z186" i="7"/>
  <c r="X141" i="7"/>
  <c r="S178" i="7"/>
  <c r="AB148" i="7"/>
  <c r="AI189" i="7"/>
  <c r="Q191" i="7"/>
  <c r="V130" i="7"/>
  <c r="AG121" i="7"/>
  <c r="U119" i="7"/>
  <c r="O117" i="7"/>
  <c r="T120" i="7"/>
  <c r="I127" i="7"/>
  <c r="Y167" i="7"/>
  <c r="AB187" i="7"/>
  <c r="W199" i="7"/>
  <c r="AI110" i="7"/>
  <c r="R201" i="7"/>
  <c r="H148" i="7"/>
  <c r="AB146" i="7"/>
  <c r="AI179" i="7"/>
  <c r="AA121" i="7"/>
  <c r="AF120" i="7"/>
  <c r="P127" i="7"/>
  <c r="AE174" i="7"/>
  <c r="Z114" i="7"/>
  <c r="AH195" i="7"/>
  <c r="AG105" i="7"/>
  <c r="Y175" i="7"/>
  <c r="M138" i="7"/>
  <c r="M112" i="7"/>
  <c r="W197" i="7"/>
  <c r="Q144" i="7"/>
  <c r="X107" i="7"/>
  <c r="P194" i="7"/>
  <c r="J148" i="7"/>
  <c r="H182" i="7"/>
  <c r="X108" i="7"/>
  <c r="J198" i="7"/>
  <c r="U184" i="7"/>
  <c r="AH136" i="7"/>
  <c r="AD109" i="7"/>
  <c r="T187" i="7"/>
  <c r="O152" i="7"/>
  <c r="L188" i="7"/>
  <c r="AH113" i="7"/>
  <c r="AD157" i="7"/>
  <c r="N168" i="7"/>
  <c r="Z156" i="7"/>
  <c r="W116" i="7"/>
  <c r="AE159" i="7"/>
  <c r="AA145" i="7"/>
  <c r="AC142" i="7"/>
  <c r="AC174" i="7"/>
  <c r="Z178" i="7"/>
  <c r="AH155" i="7"/>
  <c r="AG199" i="7"/>
  <c r="AF99" i="7" s="1"/>
  <c r="AF99" i="27"/>
  <c r="T114" i="7"/>
  <c r="N113" i="7"/>
  <c r="V201" i="7"/>
  <c r="Q136" i="7"/>
  <c r="J170" i="7"/>
  <c r="AE107" i="7"/>
  <c r="S183" i="7"/>
  <c r="U152" i="7"/>
  <c r="J112" i="7"/>
  <c r="AB197" i="7"/>
  <c r="O131" i="7"/>
  <c r="N31" i="7" s="1"/>
  <c r="N31" i="27"/>
  <c r="Y184" i="7"/>
  <c r="W142" i="7"/>
  <c r="Z157" i="7"/>
  <c r="I114" i="7"/>
  <c r="U169" i="7"/>
  <c r="AA140" i="7"/>
  <c r="S185" i="7"/>
  <c r="K136" i="7"/>
  <c r="M130" i="7"/>
  <c r="AC106" i="7"/>
  <c r="Q135" i="7"/>
  <c r="P117" i="7"/>
  <c r="J121" i="7"/>
  <c r="J21" i="27"/>
  <c r="AG151" i="7"/>
  <c r="R187" i="7"/>
  <c r="AF169" i="7"/>
  <c r="T164" i="7"/>
  <c r="AC139" i="7"/>
  <c r="W162" i="7"/>
  <c r="K134" i="7"/>
  <c r="AA188" i="7"/>
  <c r="N145" i="7"/>
  <c r="AC185" i="7"/>
  <c r="AB167" i="7"/>
  <c r="AH112" i="7"/>
  <c r="R158" i="7"/>
  <c r="J133" i="7"/>
  <c r="T197" i="7"/>
  <c r="H124" i="7"/>
  <c r="AD151" i="7"/>
  <c r="M151" i="7"/>
  <c r="O134" i="7"/>
  <c r="H107" i="7"/>
  <c r="H110" i="7"/>
  <c r="P149" i="7"/>
  <c r="AC159" i="7"/>
  <c r="AH128" i="7"/>
  <c r="AF126" i="7"/>
  <c r="V140" i="7"/>
  <c r="L168" i="7"/>
  <c r="K146" i="7"/>
  <c r="AE111" i="7"/>
  <c r="AC168" i="7"/>
  <c r="X187" i="7"/>
  <c r="X87" i="27"/>
  <c r="J160" i="7"/>
  <c r="AE114" i="7"/>
  <c r="X116" i="7"/>
  <c r="AF116" i="7"/>
  <c r="AF16" i="27"/>
  <c r="AG149" i="7"/>
  <c r="AI149" i="7"/>
  <c r="Y132" i="7"/>
  <c r="R189" i="7"/>
  <c r="R89" i="27"/>
  <c r="S105" i="7"/>
  <c r="S131" i="7"/>
  <c r="R31" i="7" s="1"/>
  <c r="AD195" i="7"/>
  <c r="M136" i="7"/>
  <c r="L36" i="7" s="1"/>
  <c r="L36" i="27"/>
  <c r="P168" i="7"/>
  <c r="Y178" i="7"/>
  <c r="S135" i="7"/>
  <c r="AC157" i="7"/>
  <c r="U149" i="7"/>
  <c r="AH158" i="7"/>
  <c r="Z149" i="7"/>
  <c r="Q187" i="7"/>
  <c r="AD120" i="7"/>
  <c r="Q161" i="7"/>
  <c r="R127" i="7"/>
  <c r="AA155" i="7"/>
  <c r="H191" i="7"/>
  <c r="H91" i="27"/>
  <c r="M114" i="7"/>
  <c r="AB193" i="7"/>
  <c r="AB93" i="27"/>
  <c r="AA108" i="7"/>
  <c r="I165" i="7"/>
  <c r="N137" i="7"/>
  <c r="W124" i="7"/>
  <c r="AI170" i="7"/>
  <c r="W132" i="7"/>
  <c r="O193" i="7"/>
  <c r="S124" i="7"/>
  <c r="Y176" i="7"/>
  <c r="M153" i="7"/>
  <c r="AB175" i="7"/>
  <c r="N128" i="7"/>
  <c r="N28" i="27"/>
  <c r="U180" i="7"/>
  <c r="N195" i="7"/>
  <c r="N95" i="27"/>
  <c r="Z184" i="7"/>
  <c r="AB117" i="7"/>
  <c r="AB17" i="27"/>
  <c r="V159" i="7"/>
  <c r="P130" i="7"/>
  <c r="W131" i="7"/>
  <c r="H196" i="7"/>
  <c r="H96" i="27"/>
  <c r="I166" i="7"/>
  <c r="AF195" i="7"/>
  <c r="AF95" i="27"/>
  <c r="U122" i="7"/>
  <c r="AI131" i="7"/>
  <c r="Z150" i="7"/>
  <c r="Z124" i="7"/>
  <c r="J127" i="7"/>
  <c r="N179" i="7"/>
  <c r="H152" i="7"/>
  <c r="T108" i="7"/>
  <c r="L170" i="7"/>
  <c r="AB120" i="7"/>
  <c r="Q156" i="7"/>
  <c r="AG155" i="7"/>
  <c r="N190" i="7"/>
  <c r="N90" i="27"/>
  <c r="AF113" i="7"/>
  <c r="AA142" i="7"/>
  <c r="AB179" i="7"/>
  <c r="W133" i="7"/>
  <c r="AH202" i="7"/>
  <c r="AH201" i="7"/>
  <c r="AE104" i="7"/>
  <c r="I137" i="7"/>
  <c r="K122" i="7"/>
  <c r="X195" i="7"/>
  <c r="R114" i="7"/>
  <c r="H183" i="7"/>
  <c r="H83" i="27"/>
  <c r="I134" i="7"/>
  <c r="V144" i="7"/>
  <c r="I126" i="7"/>
  <c r="M162" i="7"/>
  <c r="O140" i="7"/>
  <c r="AE156" i="7"/>
  <c r="V170" i="7"/>
  <c r="R170" i="7"/>
  <c r="R70" i="27"/>
  <c r="M160" i="7"/>
  <c r="M197" i="7"/>
  <c r="AG201" i="7"/>
  <c r="AH145" i="7"/>
  <c r="AH45" i="27"/>
  <c r="I190" i="7"/>
  <c r="H90" i="7" s="1"/>
  <c r="H90" i="27"/>
  <c r="AA120" i="7"/>
  <c r="Z20" i="7" s="1"/>
  <c r="Z20" i="27"/>
  <c r="AI141" i="7"/>
  <c r="AH41" i="7" s="1"/>
  <c r="AH41" i="27"/>
  <c r="O155" i="7"/>
  <c r="N55" i="7" s="1"/>
  <c r="N55" i="27"/>
  <c r="AE176" i="7"/>
  <c r="AD76" i="7" s="1"/>
  <c r="AD76" i="27"/>
  <c r="M133" i="7"/>
  <c r="L33" i="7" s="1"/>
  <c r="L33" i="27"/>
  <c r="AG127" i="7"/>
  <c r="AF27" i="7" s="1"/>
  <c r="AF27" i="27"/>
  <c r="AG189" i="7"/>
  <c r="AF89" i="7" s="1"/>
  <c r="AF89" i="27"/>
  <c r="Q159" i="7"/>
  <c r="P59" i="7" s="1"/>
  <c r="P59" i="27"/>
  <c r="AI119" i="7"/>
  <c r="W194" i="7"/>
  <c r="Y192" i="7"/>
  <c r="AA174" i="7"/>
  <c r="I108" i="7"/>
  <c r="X173" i="7"/>
  <c r="V147" i="7"/>
  <c r="V47" i="27"/>
  <c r="T140" i="7"/>
  <c r="T113" i="7"/>
  <c r="T13" i="27"/>
  <c r="AI169" i="7"/>
  <c r="M195" i="7"/>
  <c r="I120" i="7"/>
  <c r="AD138" i="7"/>
  <c r="Q110" i="7"/>
  <c r="J107" i="7"/>
  <c r="X125" i="7"/>
  <c r="P121" i="7"/>
  <c r="P21" i="27"/>
  <c r="Y180" i="7"/>
  <c r="Y129" i="7"/>
  <c r="R120" i="7"/>
  <c r="AD202" i="7"/>
  <c r="AG112" i="7"/>
  <c r="I130" i="7"/>
  <c r="U111" i="7"/>
  <c r="H121" i="7"/>
  <c r="H21" i="27"/>
  <c r="N171" i="7"/>
  <c r="N71" i="27"/>
  <c r="M126" i="7"/>
  <c r="P109" i="7"/>
  <c r="P9" i="27"/>
  <c r="AD131" i="7"/>
  <c r="AD31" i="27"/>
  <c r="AD145" i="7"/>
  <c r="AD45" i="27"/>
  <c r="R139" i="7"/>
  <c r="X199" i="7"/>
  <c r="X99" i="27"/>
  <c r="Z152" i="7"/>
  <c r="Z52" i="27"/>
  <c r="P120" i="7"/>
  <c r="P20" i="27"/>
  <c r="AC196" i="7"/>
  <c r="AA180" i="7"/>
  <c r="V121" i="7"/>
  <c r="V21" i="27"/>
  <c r="S190" i="7"/>
  <c r="R90" i="7" s="1"/>
  <c r="R90" i="27"/>
  <c r="L155" i="7"/>
  <c r="L55" i="27"/>
  <c r="W184" i="7"/>
  <c r="V172" i="7"/>
  <c r="V72" i="27"/>
  <c r="V105" i="7"/>
  <c r="V5" i="27"/>
  <c r="V108" i="7"/>
  <c r="V8" i="27"/>
  <c r="Z179" i="7"/>
  <c r="Z79" i="27"/>
  <c r="V153" i="7"/>
  <c r="V53" i="27"/>
  <c r="H176" i="7"/>
  <c r="H76" i="27"/>
  <c r="AC152" i="7"/>
  <c r="AE168" i="7"/>
  <c r="Z165" i="7"/>
  <c r="AH118" i="7"/>
  <c r="AF131" i="7"/>
  <c r="R167" i="7"/>
  <c r="AH122" i="7"/>
  <c r="W156" i="7"/>
  <c r="V160" i="7"/>
  <c r="R202" i="7"/>
  <c r="AE167" i="7"/>
  <c r="M141" i="7"/>
  <c r="AD172" i="7"/>
  <c r="AD72" i="27"/>
  <c r="S198" i="7"/>
  <c r="J201" i="7"/>
  <c r="W174" i="7"/>
  <c r="AE192" i="7"/>
  <c r="M108" i="7"/>
  <c r="L8" i="7" s="1"/>
  <c r="L8" i="27"/>
  <c r="J188" i="7"/>
  <c r="T158" i="7"/>
  <c r="T58" i="27"/>
  <c r="W148" i="7"/>
  <c r="AD118" i="7"/>
  <c r="T191" i="7"/>
  <c r="H195" i="7"/>
  <c r="T105" i="7"/>
  <c r="AC191" i="7"/>
  <c r="AD105" i="7"/>
  <c r="O130" i="7"/>
  <c r="T136" i="7"/>
  <c r="T36" i="27"/>
  <c r="Y165" i="7"/>
  <c r="AC118" i="7"/>
  <c r="L177" i="7"/>
  <c r="L77" i="27"/>
  <c r="Z172" i="7"/>
  <c r="Z72" i="27"/>
  <c r="AA136" i="7"/>
  <c r="P131" i="7"/>
  <c r="Y133" i="7"/>
  <c r="AB143" i="7"/>
  <c r="Y201" i="7"/>
  <c r="AD175" i="7"/>
  <c r="T145" i="7"/>
  <c r="K116" i="7"/>
  <c r="AF104" i="7"/>
  <c r="H113" i="7"/>
  <c r="AC105" i="7"/>
  <c r="AB156" i="7"/>
  <c r="L159" i="7"/>
  <c r="K184" i="7"/>
  <c r="AH160" i="7"/>
  <c r="AE122" i="7"/>
  <c r="U129" i="7"/>
  <c r="Q107" i="7"/>
  <c r="S146" i="7"/>
  <c r="AE189" i="7"/>
  <c r="I135" i="7"/>
  <c r="AD190" i="7"/>
  <c r="Y142" i="7"/>
  <c r="Y106" i="7"/>
  <c r="P174" i="7"/>
  <c r="AC160" i="7"/>
  <c r="AC116" i="7"/>
  <c r="Q184" i="7"/>
  <c r="Q169" i="7"/>
  <c r="AE143" i="7"/>
  <c r="R184" i="7"/>
  <c r="AC131" i="7"/>
  <c r="O202" i="7"/>
  <c r="AC200" i="7"/>
  <c r="W109" i="7"/>
  <c r="Q140" i="7"/>
  <c r="AC166" i="7"/>
  <c r="X177" i="7"/>
  <c r="X77" i="27"/>
  <c r="V161" i="7"/>
  <c r="AB145" i="7"/>
  <c r="AB45" i="27"/>
  <c r="J197" i="7"/>
  <c r="AB201" i="7"/>
  <c r="X183" i="7"/>
  <c r="AE117" i="7"/>
  <c r="AI183" i="7"/>
  <c r="AD185" i="7"/>
  <c r="O189" i="7"/>
  <c r="S196" i="7"/>
  <c r="AG179" i="7"/>
  <c r="W169" i="7"/>
  <c r="AB173" i="7"/>
  <c r="Q183" i="7"/>
  <c r="O135" i="7"/>
  <c r="AC123" i="7"/>
  <c r="K142" i="7"/>
  <c r="W181" i="7"/>
  <c r="M192" i="7"/>
  <c r="N136" i="7"/>
  <c r="M194" i="7"/>
  <c r="L161" i="7"/>
  <c r="AH161" i="7"/>
  <c r="AA106" i="7"/>
  <c r="AF141" i="7"/>
  <c r="AD178" i="7"/>
  <c r="N169" i="7"/>
  <c r="R160" i="7"/>
  <c r="AD170" i="7"/>
  <c r="T174" i="7"/>
  <c r="H161" i="7"/>
  <c r="AH173" i="7"/>
  <c r="L113" i="7"/>
  <c r="AA147" i="7"/>
  <c r="AA192" i="7"/>
  <c r="AD126" i="7"/>
  <c r="S164" i="7"/>
  <c r="S104" i="7"/>
  <c r="AG174" i="7"/>
  <c r="AH197" i="7"/>
  <c r="P180" i="7"/>
  <c r="P80" i="27"/>
  <c r="AB113" i="7"/>
  <c r="AA186" i="7"/>
  <c r="Y141" i="7"/>
  <c r="R178" i="7"/>
  <c r="R78" i="27"/>
  <c r="AC148" i="7"/>
  <c r="AH189" i="7"/>
  <c r="AH89" i="27"/>
  <c r="P191" i="7"/>
  <c r="W130" i="7"/>
  <c r="S157" i="7"/>
  <c r="U199" i="7"/>
  <c r="AA113" i="7"/>
  <c r="Z13" i="7" s="1"/>
  <c r="I160" i="7"/>
  <c r="J128" i="7"/>
  <c r="H106" i="7"/>
  <c r="V198" i="7"/>
  <c r="T167" i="7"/>
  <c r="AD130" i="7"/>
  <c r="J144" i="7"/>
  <c r="O180" i="7"/>
  <c r="AG135" i="7"/>
  <c r="AG120" i="7"/>
  <c r="Q127" i="7"/>
  <c r="AD174" i="7"/>
  <c r="AA114" i="7"/>
  <c r="AI195" i="7"/>
  <c r="AF105" i="7"/>
  <c r="AF5" i="27"/>
  <c r="X175" i="7"/>
  <c r="L138" i="7"/>
  <c r="L38" i="27"/>
  <c r="L112" i="7"/>
  <c r="V197" i="7"/>
  <c r="V97" i="27"/>
  <c r="P144" i="7"/>
  <c r="Y107" i="7"/>
  <c r="Q194" i="7"/>
  <c r="K148" i="7"/>
  <c r="I182" i="7"/>
  <c r="Y108" i="7"/>
  <c r="K198" i="7"/>
  <c r="T184" i="7"/>
  <c r="T84" i="27"/>
  <c r="AI136" i="7"/>
  <c r="AE109" i="7"/>
  <c r="U187" i="7"/>
  <c r="N152" i="7"/>
  <c r="N52" i="27"/>
  <c r="M188" i="7"/>
  <c r="AG193" i="7"/>
  <c r="AI113" i="7"/>
  <c r="AE157" i="7"/>
  <c r="O168" i="7"/>
  <c r="AA156" i="7"/>
  <c r="V116" i="7"/>
  <c r="V16" i="27"/>
  <c r="AD159" i="7"/>
  <c r="AD59" i="27"/>
  <c r="Z145" i="7"/>
  <c r="Z45" i="27"/>
  <c r="AB142" i="7"/>
  <c r="AB42" i="27"/>
  <c r="R106" i="7"/>
  <c r="V127" i="7"/>
  <c r="Z123" i="7"/>
  <c r="AH126" i="7"/>
  <c r="U114" i="7"/>
  <c r="O113" i="7"/>
  <c r="L109" i="7"/>
  <c r="AH175" i="7"/>
  <c r="S121" i="7"/>
  <c r="I188" i="7"/>
  <c r="R129" i="7"/>
  <c r="Q172" i="7"/>
  <c r="AH115" i="7"/>
  <c r="K112" i="7"/>
  <c r="AC197" i="7"/>
  <c r="AE188" i="7"/>
  <c r="AB154" i="7"/>
  <c r="AF118" i="7"/>
  <c r="AB163" i="7"/>
  <c r="N123" i="7"/>
  <c r="AH144" i="7"/>
  <c r="T188" i="7"/>
  <c r="AG177" i="7"/>
  <c r="U198" i="7"/>
  <c r="R132" i="7"/>
  <c r="P106" i="7"/>
  <c r="AI196" i="7"/>
  <c r="AF197" i="7"/>
  <c r="J124" i="7"/>
  <c r="S187" i="7"/>
  <c r="AG169" i="7"/>
  <c r="U164" i="7"/>
  <c r="P129" i="7"/>
  <c r="H169" i="7"/>
  <c r="W155" i="7"/>
  <c r="Z188" i="7"/>
  <c r="Z88" i="27"/>
  <c r="O145" i="7"/>
  <c r="AB185" i="7"/>
  <c r="AB85" i="27"/>
  <c r="AC167" i="7"/>
  <c r="AI112" i="7"/>
  <c r="S158" i="7"/>
  <c r="K133" i="7"/>
  <c r="U197" i="7"/>
  <c r="I124" i="7"/>
  <c r="I202" i="7"/>
  <c r="AD144" i="7"/>
  <c r="Z200" i="7"/>
  <c r="I107" i="7"/>
  <c r="I110" i="7"/>
  <c r="Q149" i="7"/>
  <c r="AB159" i="7"/>
  <c r="AB59" i="27"/>
  <c r="AI128" i="7"/>
  <c r="AG126" i="7"/>
  <c r="W140" i="7"/>
  <c r="M168" i="7"/>
  <c r="M186" i="7"/>
  <c r="R122" i="7"/>
  <c r="AH132" i="7"/>
  <c r="AI148" i="7"/>
  <c r="N198" i="7"/>
  <c r="Z118" i="7"/>
  <c r="O172" i="7"/>
  <c r="Y189" i="7"/>
  <c r="H150" i="7"/>
  <c r="X182" i="7"/>
  <c r="M191" i="7"/>
  <c r="T143" i="7"/>
  <c r="W182" i="7"/>
  <c r="AB119" i="7"/>
  <c r="R171" i="7"/>
  <c r="H186" i="7"/>
  <c r="R195" i="7"/>
  <c r="Q168" i="7"/>
  <c r="N105" i="7"/>
  <c r="Y144" i="7"/>
  <c r="H163" i="7"/>
  <c r="H123" i="7"/>
  <c r="U154" i="7"/>
  <c r="AD181" i="7"/>
  <c r="P187" i="7"/>
  <c r="P87" i="27"/>
  <c r="T201" i="7"/>
  <c r="L120" i="7"/>
  <c r="S127" i="7"/>
  <c r="AB112" i="7"/>
  <c r="P132" i="7"/>
  <c r="H179" i="7"/>
  <c r="T135" i="7"/>
  <c r="AD137" i="7"/>
  <c r="O194" i="7"/>
  <c r="V165" i="7"/>
  <c r="Y198" i="7"/>
  <c r="Q152" i="7"/>
  <c r="M154" i="7"/>
  <c r="V185" i="7"/>
  <c r="V117" i="7"/>
  <c r="AB153" i="7"/>
  <c r="P133" i="7"/>
  <c r="Q147" i="7"/>
  <c r="P190" i="7"/>
  <c r="T168" i="7"/>
  <c r="N167" i="7"/>
  <c r="P200" i="7"/>
  <c r="O184" i="7"/>
  <c r="I181" i="7"/>
  <c r="Q130" i="7"/>
  <c r="AH176" i="7"/>
  <c r="H155" i="7"/>
  <c r="AE147" i="7"/>
  <c r="AF157" i="7"/>
  <c r="N141" i="7"/>
  <c r="J131" i="7"/>
  <c r="AA150" i="7"/>
  <c r="AA124" i="7"/>
  <c r="K127" i="7"/>
  <c r="O179" i="7"/>
  <c r="I152" i="7"/>
  <c r="U108" i="7"/>
  <c r="M170" i="7"/>
  <c r="AC120" i="7"/>
  <c r="AD193" i="7"/>
  <c r="AF153" i="7"/>
  <c r="T163" i="7"/>
  <c r="AG113" i="7"/>
  <c r="AH109" i="7"/>
  <c r="M202" i="7"/>
  <c r="X172" i="7"/>
  <c r="U116" i="7"/>
  <c r="X119" i="7"/>
  <c r="T150" i="7"/>
  <c r="I197" i="7"/>
  <c r="J166" i="7"/>
  <c r="AB115" i="7"/>
  <c r="J132" i="7"/>
  <c r="AA189" i="7"/>
  <c r="AB136" i="7"/>
  <c r="Y163" i="7"/>
  <c r="Z129" i="7"/>
  <c r="P128" i="7"/>
  <c r="T172" i="7"/>
  <c r="L119" i="7"/>
  <c r="P158" i="7"/>
  <c r="Q139" i="7"/>
  <c r="AH165" i="7"/>
  <c r="AB141" i="7"/>
  <c r="P141" i="7"/>
  <c r="N112" i="7"/>
  <c r="S166" i="7"/>
  <c r="R66" i="7" s="1"/>
  <c r="R66" i="27"/>
  <c r="V146" i="7"/>
  <c r="V46" i="27"/>
  <c r="I139" i="7"/>
  <c r="H39" i="7" s="1"/>
  <c r="H39" i="27"/>
  <c r="O139" i="7"/>
  <c r="N39" i="7" s="1"/>
  <c r="N39" i="27"/>
  <c r="AA117" i="7"/>
  <c r="Z17" i="7" s="1"/>
  <c r="Z17" i="27"/>
  <c r="S136" i="7"/>
  <c r="R36" i="7" s="1"/>
  <c r="R36" i="27"/>
  <c r="K152" i="7"/>
  <c r="J52" i="7" s="1"/>
  <c r="L81" i="27"/>
  <c r="AF10" i="27"/>
  <c r="R13" i="27"/>
  <c r="R31" i="27"/>
  <c r="J52" i="27"/>
  <c r="Z13" i="27"/>
  <c r="AJ3" i="27"/>
  <c r="Z61" i="27"/>
  <c r="N86" i="27"/>
  <c r="Z66" i="27"/>
  <c r="P51" i="27"/>
  <c r="N153" i="7"/>
  <c r="N53" i="27"/>
  <c r="R155" i="7"/>
  <c r="AG176" i="7"/>
  <c r="R112" i="7"/>
  <c r="R12" i="27"/>
  <c r="L145" i="7"/>
  <c r="AG192" i="7"/>
  <c r="O121" i="7"/>
  <c r="M185" i="7"/>
  <c r="L85" i="7" s="1"/>
  <c r="L85" i="27"/>
  <c r="Y104" i="7"/>
  <c r="W186" i="7"/>
  <c r="J114" i="7"/>
  <c r="J14" i="27"/>
  <c r="P145" i="7"/>
  <c r="Z198" i="7"/>
  <c r="Z98" i="27"/>
  <c r="I178" i="7"/>
  <c r="O115" i="7"/>
  <c r="N104" i="7"/>
  <c r="N4" i="27"/>
  <c r="X120" i="7"/>
  <c r="X20" i="27"/>
  <c r="Y188" i="7"/>
  <c r="M196" i="7"/>
  <c r="AI120" i="7"/>
  <c r="P188" i="7"/>
  <c r="T117" i="7"/>
  <c r="Q182" i="7"/>
  <c r="N185" i="7"/>
  <c r="N85" i="27"/>
  <c r="J129" i="7"/>
  <c r="M184" i="7"/>
  <c r="L84" i="7" s="1"/>
  <c r="Z107" i="7"/>
  <c r="Z7" i="27"/>
  <c r="N116" i="7"/>
  <c r="N16" i="7" s="1"/>
  <c r="AA143" i="7"/>
  <c r="V151" i="7"/>
  <c r="X131" i="7"/>
  <c r="Z191" i="7"/>
  <c r="Z91" i="27"/>
  <c r="P154" i="7"/>
  <c r="P54" i="27"/>
  <c r="AD197" i="7"/>
  <c r="AF180" i="7"/>
  <c r="I145" i="7"/>
  <c r="I146" i="7"/>
  <c r="Z119" i="7"/>
  <c r="T170" i="7"/>
  <c r="T70" i="27"/>
  <c r="AB122" i="7"/>
  <c r="AB22" i="27"/>
  <c r="AA141" i="7"/>
  <c r="V115" i="7"/>
  <c r="AH156" i="7"/>
  <c r="AH56" i="7" s="1"/>
  <c r="AH56" i="27"/>
  <c r="V149" i="7"/>
  <c r="J174" i="7"/>
  <c r="U179" i="7"/>
  <c r="V125" i="7"/>
  <c r="V25" i="27"/>
  <c r="X162" i="7"/>
  <c r="X62" i="27"/>
  <c r="N177" i="7"/>
  <c r="N77" i="27"/>
  <c r="S186" i="7"/>
  <c r="R86" i="7" s="1"/>
  <c r="R86" i="27"/>
  <c r="U137" i="7"/>
  <c r="T37" i="7" s="1"/>
  <c r="T37" i="27"/>
  <c r="Y194" i="7"/>
  <c r="Z125" i="7"/>
  <c r="Z25" i="7" s="1"/>
  <c r="Z25" i="27"/>
  <c r="AC181" i="7"/>
  <c r="J104" i="7"/>
  <c r="AD128" i="7"/>
  <c r="AH119" i="7"/>
  <c r="AH19" i="27"/>
  <c r="AE194" i="7"/>
  <c r="AD94" i="7" s="1"/>
  <c r="AD94" i="27"/>
  <c r="I177" i="7"/>
  <c r="AA165" i="7"/>
  <c r="AB181" i="7"/>
  <c r="AI118" i="7"/>
  <c r="K104" i="7"/>
  <c r="AE128" i="7"/>
  <c r="AG131" i="7"/>
  <c r="S167" i="7"/>
  <c r="AI122" i="7"/>
  <c r="V156" i="7"/>
  <c r="W160" i="7"/>
  <c r="S202" i="7"/>
  <c r="Q192" i="7"/>
  <c r="R152" i="7"/>
  <c r="S155" i="7"/>
  <c r="AG130" i="7"/>
  <c r="X145" i="7"/>
  <c r="AF165" i="7"/>
  <c r="AF65" i="27"/>
  <c r="H108" i="7"/>
  <c r="H8" i="27"/>
  <c r="AG202" i="7"/>
  <c r="V174" i="7"/>
  <c r="AD192" i="7"/>
  <c r="AD92" i="27"/>
  <c r="AF176" i="7"/>
  <c r="AF76" i="27"/>
  <c r="AF146" i="7"/>
  <c r="AF46" i="27"/>
  <c r="Y173" i="7"/>
  <c r="AI117" i="7"/>
  <c r="AE118" i="7"/>
  <c r="U191" i="7"/>
  <c r="I195" i="7"/>
  <c r="U105" i="7"/>
  <c r="AB191" i="7"/>
  <c r="AE105" i="7"/>
  <c r="T133" i="7"/>
  <c r="T33" i="27"/>
  <c r="P105" i="7"/>
  <c r="P5" i="27"/>
  <c r="M145" i="7"/>
  <c r="P138" i="7"/>
  <c r="P38" i="27"/>
  <c r="H128" i="7"/>
  <c r="AD158" i="7"/>
  <c r="AD58" i="27"/>
  <c r="Q131" i="7"/>
  <c r="X133" i="7"/>
  <c r="AC143" i="7"/>
  <c r="X201" i="7"/>
  <c r="AE175" i="7"/>
  <c r="U145" i="7"/>
  <c r="J116" i="7"/>
  <c r="J16" i="27"/>
  <c r="AG104" i="7"/>
  <c r="I113" i="7"/>
  <c r="AB105" i="7"/>
  <c r="AC156" i="7"/>
  <c r="M159" i="7"/>
  <c r="J184" i="7"/>
  <c r="J84" i="27"/>
  <c r="AI160" i="7"/>
  <c r="H118" i="7"/>
  <c r="H18" i="7" s="1"/>
  <c r="AD141" i="7"/>
  <c r="AD41" i="27"/>
  <c r="AH169" i="7"/>
  <c r="N121" i="7"/>
  <c r="AF132" i="7"/>
  <c r="AF32" i="27"/>
  <c r="I198" i="7"/>
  <c r="L195" i="7"/>
  <c r="L95" i="27"/>
  <c r="T173" i="7"/>
  <c r="T73" i="27"/>
  <c r="Q174" i="7"/>
  <c r="AB160" i="7"/>
  <c r="AB60" i="27"/>
  <c r="P155" i="7"/>
  <c r="H142" i="7"/>
  <c r="H42" i="27"/>
  <c r="H120" i="7"/>
  <c r="O142" i="7"/>
  <c r="V171" i="7"/>
  <c r="L139" i="7"/>
  <c r="L39" i="27"/>
  <c r="T126" i="7"/>
  <c r="M193" i="7"/>
  <c r="AE138" i="7"/>
  <c r="M179" i="7"/>
  <c r="X158" i="7"/>
  <c r="X58" i="27"/>
  <c r="X104" i="7"/>
  <c r="X138" i="7"/>
  <c r="X38" i="27"/>
  <c r="X170" i="7"/>
  <c r="P110" i="7"/>
  <c r="AG200" i="7"/>
  <c r="AC107" i="7"/>
  <c r="L129" i="7"/>
  <c r="L29" i="27"/>
  <c r="T153" i="7"/>
  <c r="T53" i="27"/>
  <c r="M178" i="7"/>
  <c r="L78" i="7" s="1"/>
  <c r="K107" i="7"/>
  <c r="R117" i="7"/>
  <c r="P175" i="7"/>
  <c r="R196" i="7"/>
  <c r="R96" i="27"/>
  <c r="AF179" i="7"/>
  <c r="V169" i="7"/>
  <c r="V69" i="27"/>
  <c r="AC173" i="7"/>
  <c r="P183" i="7"/>
  <c r="P83" i="27"/>
  <c r="W177" i="7"/>
  <c r="J156" i="7"/>
  <c r="Q145" i="7"/>
  <c r="AB125" i="7"/>
  <c r="O136" i="7"/>
  <c r="L194" i="7"/>
  <c r="M161" i="7"/>
  <c r="AI161" i="7"/>
  <c r="Z106" i="7"/>
  <c r="Z6" i="27"/>
  <c r="AG141" i="7"/>
  <c r="AE178" i="7"/>
  <c r="O169" i="7"/>
  <c r="S160" i="7"/>
  <c r="AE170" i="7"/>
  <c r="U174" i="7"/>
  <c r="I161" i="7"/>
  <c r="AI173" i="7"/>
  <c r="M113" i="7"/>
  <c r="Z147" i="7"/>
  <c r="Z47" i="27"/>
  <c r="Z192" i="7"/>
  <c r="AE126" i="7"/>
  <c r="U200" i="7"/>
  <c r="X134" i="7"/>
  <c r="X34" i="27"/>
  <c r="X180" i="7"/>
  <c r="H178" i="7"/>
  <c r="J105" i="7"/>
  <c r="J5" i="27"/>
  <c r="N161" i="7"/>
  <c r="N61" i="27"/>
  <c r="I144" i="7"/>
  <c r="N149" i="7"/>
  <c r="N49" i="27"/>
  <c r="X129" i="7"/>
  <c r="X29" i="27"/>
  <c r="N115" i="7"/>
  <c r="Z111" i="7"/>
  <c r="Z11" i="27"/>
  <c r="K199" i="7"/>
  <c r="R153" i="7"/>
  <c r="R53" i="27"/>
  <c r="W141" i="7"/>
  <c r="Y193" i="7"/>
  <c r="X93" i="7" s="1"/>
  <c r="X93" i="27"/>
  <c r="R157" i="7"/>
  <c r="R57" i="27"/>
  <c r="T199" i="7"/>
  <c r="R109" i="7"/>
  <c r="H160" i="7"/>
  <c r="K128" i="7"/>
  <c r="I106" i="7"/>
  <c r="W198" i="7"/>
  <c r="U167" i="7"/>
  <c r="AE130" i="7"/>
  <c r="K144" i="7"/>
  <c r="N180" i="7"/>
  <c r="N80" i="27"/>
  <c r="AF135" i="7"/>
  <c r="X139" i="7"/>
  <c r="X39" i="27"/>
  <c r="L190" i="7"/>
  <c r="L90" i="27"/>
  <c r="L196" i="7"/>
  <c r="AD161" i="7"/>
  <c r="AD61" i="27"/>
  <c r="K190" i="7"/>
  <c r="AF112" i="7"/>
  <c r="P111" i="7"/>
  <c r="P11" i="27"/>
  <c r="U166" i="7"/>
  <c r="AE196" i="7"/>
  <c r="T157" i="7"/>
  <c r="T57" i="27"/>
  <c r="H130" i="7"/>
  <c r="H30" i="27"/>
  <c r="AF190" i="7"/>
  <c r="H104" i="7"/>
  <c r="AH105" i="7"/>
  <c r="AH120" i="7"/>
  <c r="Q179" i="7"/>
  <c r="M180" i="7"/>
  <c r="T111" i="7"/>
  <c r="T124" i="7"/>
  <c r="T24" i="27"/>
  <c r="R168" i="7"/>
  <c r="R68" i="27"/>
  <c r="O118" i="7"/>
  <c r="AF167" i="7"/>
  <c r="AF67" i="27"/>
  <c r="AE199" i="7"/>
  <c r="AF193" i="7"/>
  <c r="Q188" i="7"/>
  <c r="J143" i="7"/>
  <c r="J43" i="27"/>
  <c r="X202" i="7"/>
  <c r="Z193" i="7"/>
  <c r="Z93" i="27"/>
  <c r="W196" i="7"/>
  <c r="U117" i="7"/>
  <c r="S106" i="7"/>
  <c r="W127" i="7"/>
  <c r="AA123" i="7"/>
  <c r="AI126" i="7"/>
  <c r="P182" i="7"/>
  <c r="AF107" i="7"/>
  <c r="AF7" i="27"/>
  <c r="L126" i="7"/>
  <c r="L26" i="7" s="1"/>
  <c r="L26" i="27"/>
  <c r="K153" i="7"/>
  <c r="K178" i="7"/>
  <c r="AD133" i="7"/>
  <c r="M109" i="7"/>
  <c r="AI175" i="7"/>
  <c r="R121" i="7"/>
  <c r="R21" i="27"/>
  <c r="H188" i="7"/>
  <c r="S129" i="7"/>
  <c r="P172" i="7"/>
  <c r="AI115" i="7"/>
  <c r="AI184" i="7"/>
  <c r="R156" i="7"/>
  <c r="R56" i="27"/>
  <c r="AD188" i="7"/>
  <c r="AC154" i="7"/>
  <c r="AG118" i="7"/>
  <c r="AC163" i="7"/>
  <c r="O123" i="7"/>
  <c r="AI144" i="7"/>
  <c r="U188" i="7"/>
  <c r="Z168" i="7"/>
  <c r="AF177" i="7"/>
  <c r="AF77" i="27"/>
  <c r="T198" i="7"/>
  <c r="T98" i="7" s="1"/>
  <c r="S132" i="7"/>
  <c r="R32" i="7" s="1"/>
  <c r="Q106" i="7"/>
  <c r="AH196" i="7"/>
  <c r="AH96" i="7" s="1"/>
  <c r="AH96" i="27"/>
  <c r="AG197" i="7"/>
  <c r="K124" i="7"/>
  <c r="Z127" i="7"/>
  <c r="Z27" i="27"/>
  <c r="I173" i="7"/>
  <c r="Q129" i="7"/>
  <c r="I169" i="7"/>
  <c r="V155" i="7"/>
  <c r="V55" i="27"/>
  <c r="M128" i="7"/>
  <c r="Z143" i="7"/>
  <c r="Z43" i="27"/>
  <c r="AB124" i="7"/>
  <c r="AB24" i="27"/>
  <c r="I156" i="7"/>
  <c r="AB114" i="7"/>
  <c r="W151" i="7"/>
  <c r="J181" i="7"/>
  <c r="AF109" i="7"/>
  <c r="H202" i="7"/>
  <c r="AE144" i="7"/>
  <c r="AA200" i="7"/>
  <c r="J155" i="7"/>
  <c r="J55" i="27"/>
  <c r="P157" i="7"/>
  <c r="AH130" i="7"/>
  <c r="AB196" i="7"/>
  <c r="AB96" i="27"/>
  <c r="S176" i="7"/>
  <c r="AF106" i="7"/>
  <c r="AF6" i="27"/>
  <c r="AG175" i="7"/>
  <c r="T139" i="7"/>
  <c r="T39" i="27"/>
  <c r="Z180" i="7"/>
  <c r="V167" i="7"/>
  <c r="V67" i="27"/>
  <c r="Y131" i="7"/>
  <c r="L186" i="7"/>
  <c r="S122" i="7"/>
  <c r="AI132" i="7"/>
  <c r="AH148" i="7"/>
  <c r="AH48" i="27"/>
  <c r="O198" i="7"/>
  <c r="AA118" i="7"/>
  <c r="N172" i="7"/>
  <c r="X189" i="7"/>
  <c r="X89" i="27"/>
  <c r="I150" i="7"/>
  <c r="Y182" i="7"/>
  <c r="L191" i="7"/>
  <c r="U143" i="7"/>
  <c r="V182" i="7"/>
  <c r="AC119" i="7"/>
  <c r="S171" i="7"/>
  <c r="AE197" i="7"/>
  <c r="I186" i="7"/>
  <c r="S195" i="7"/>
  <c r="O105" i="7"/>
  <c r="X144" i="7"/>
  <c r="X44" i="27"/>
  <c r="I163" i="7"/>
  <c r="I123" i="7"/>
  <c r="T154" i="7"/>
  <c r="AE181" i="7"/>
  <c r="H145" i="7"/>
  <c r="I136" i="7"/>
  <c r="H36" i="7" s="1"/>
  <c r="H36" i="27"/>
  <c r="U201" i="7"/>
  <c r="M120" i="7"/>
  <c r="H146" i="7"/>
  <c r="AC112" i="7"/>
  <c r="Q132" i="7"/>
  <c r="I179" i="7"/>
  <c r="U135" i="7"/>
  <c r="AE137" i="7"/>
  <c r="N194" i="7"/>
  <c r="N94" i="27"/>
  <c r="W165" i="7"/>
  <c r="X198" i="7"/>
  <c r="X98" i="27"/>
  <c r="P152" i="7"/>
  <c r="L154" i="7"/>
  <c r="L54" i="27"/>
  <c r="W185" i="7"/>
  <c r="W117" i="7"/>
  <c r="AC153" i="7"/>
  <c r="Q133" i="7"/>
  <c r="P147" i="7"/>
  <c r="Q190" i="7"/>
  <c r="U168" i="7"/>
  <c r="O167" i="7"/>
  <c r="Q200" i="7"/>
  <c r="N184" i="7"/>
  <c r="N84" i="27"/>
  <c r="H181" i="7"/>
  <c r="L148" i="7"/>
  <c r="L48" i="27"/>
  <c r="AC176" i="7"/>
  <c r="AB76" i="7" s="1"/>
  <c r="AB76" i="27"/>
  <c r="AI176" i="7"/>
  <c r="I155" i="7"/>
  <c r="AD147" i="7"/>
  <c r="AG157" i="7"/>
  <c r="O141" i="7"/>
  <c r="K131" i="7"/>
  <c r="M117" i="7"/>
  <c r="AC194" i="7"/>
  <c r="R134" i="7"/>
  <c r="R34" i="27"/>
  <c r="AI199" i="7"/>
  <c r="W149" i="7"/>
  <c r="P160" i="7"/>
  <c r="Z167" i="7"/>
  <c r="Z67" i="27"/>
  <c r="AE193" i="7"/>
  <c r="AG153" i="7"/>
  <c r="U163" i="7"/>
  <c r="AI109" i="7"/>
  <c r="L202" i="7"/>
  <c r="Y172" i="7"/>
  <c r="T116" i="7"/>
  <c r="T16" i="27"/>
  <c r="Y119" i="7"/>
  <c r="U150" i="7"/>
  <c r="H197" i="7"/>
  <c r="K166" i="7"/>
  <c r="AC115" i="7"/>
  <c r="K132" i="7"/>
  <c r="Z189" i="7"/>
  <c r="AC136" i="7"/>
  <c r="X163" i="7"/>
  <c r="AA129" i="7"/>
  <c r="Q128" i="7"/>
  <c r="U172" i="7"/>
  <c r="M119" i="7"/>
  <c r="Q158" i="7"/>
  <c r="P139" i="7"/>
  <c r="AI165" i="7"/>
  <c r="AC141" i="7"/>
  <c r="Q141" i="7"/>
  <c r="O112" i="7"/>
  <c r="AG198" i="7"/>
  <c r="AF98" i="7" s="1"/>
  <c r="AF98" i="27"/>
  <c r="S154" i="7"/>
  <c r="R54" i="7" s="1"/>
  <c r="R54" i="27"/>
  <c r="AC189" i="7"/>
  <c r="AB89" i="7" s="1"/>
  <c r="AB89" i="27"/>
  <c r="K147" i="7"/>
  <c r="J47" i="7" s="1"/>
  <c r="J47" i="27"/>
  <c r="U134" i="7"/>
  <c r="T34" i="7" s="1"/>
  <c r="T34" i="27"/>
  <c r="AB8" i="7"/>
  <c r="V7" i="7" l="1"/>
  <c r="AF22" i="7"/>
  <c r="AD45" i="7"/>
  <c r="AD96" i="7"/>
  <c r="N49" i="7"/>
  <c r="P5" i="7"/>
  <c r="J39" i="7"/>
  <c r="J7" i="7"/>
  <c r="AF60" i="7"/>
  <c r="Z67" i="7"/>
  <c r="J81" i="7"/>
  <c r="V26" i="7"/>
  <c r="AD69" i="7"/>
  <c r="P76" i="7"/>
  <c r="L71" i="7"/>
  <c r="AH11" i="7"/>
  <c r="X88" i="7"/>
  <c r="AB24" i="7"/>
  <c r="AB7" i="7"/>
  <c r="AH42" i="7"/>
  <c r="J85" i="7"/>
  <c r="X54" i="7"/>
  <c r="AD72" i="7"/>
  <c r="X14" i="7"/>
  <c r="J53" i="7"/>
  <c r="AD91" i="7"/>
  <c r="AH68" i="7"/>
  <c r="T13" i="7"/>
  <c r="H85" i="7"/>
  <c r="J43" i="7"/>
  <c r="AH70" i="7"/>
  <c r="P19" i="7"/>
  <c r="T62" i="7"/>
  <c r="L65" i="7"/>
  <c r="T42" i="7"/>
  <c r="AH37" i="7"/>
  <c r="P93" i="7"/>
  <c r="T84" i="7"/>
  <c r="V6" i="7"/>
  <c r="N37" i="7"/>
  <c r="AH48" i="7"/>
  <c r="AF31" i="7"/>
  <c r="L86" i="7"/>
  <c r="J48" i="7"/>
  <c r="AB38" i="7"/>
  <c r="R22" i="7"/>
  <c r="X64" i="7"/>
  <c r="X35" i="7"/>
  <c r="H81" i="7"/>
  <c r="AD27" i="7"/>
  <c r="V60" i="7"/>
  <c r="AB75" i="7"/>
  <c r="V57" i="7"/>
  <c r="P44" i="7"/>
  <c r="P16" i="7"/>
  <c r="N96" i="7"/>
  <c r="N32" i="7"/>
  <c r="P34" i="7"/>
  <c r="AD65" i="7"/>
  <c r="T15" i="7"/>
  <c r="N8" i="7"/>
  <c r="N25" i="7"/>
  <c r="AF72" i="7"/>
  <c r="P50" i="7"/>
  <c r="P37" i="7"/>
  <c r="V96" i="7"/>
  <c r="V41" i="7"/>
  <c r="V72" i="7"/>
  <c r="AD58" i="7"/>
  <c r="AB35" i="7"/>
  <c r="AD83" i="7"/>
  <c r="N61" i="7"/>
  <c r="L4" i="7"/>
  <c r="N24" i="7"/>
  <c r="Z26" i="7"/>
  <c r="Z8" i="7"/>
  <c r="R19" i="7"/>
  <c r="X76" i="7"/>
  <c r="X86" i="7"/>
  <c r="AF63" i="7"/>
  <c r="AF54" i="7"/>
  <c r="V66" i="7"/>
  <c r="J50" i="7"/>
  <c r="AF88" i="7"/>
  <c r="N48" i="7"/>
  <c r="AD40" i="7"/>
  <c r="AH84" i="7"/>
  <c r="AD33" i="7"/>
  <c r="R11" i="7"/>
  <c r="L90" i="7"/>
  <c r="V94" i="7"/>
  <c r="AD20" i="7"/>
  <c r="X32" i="7"/>
  <c r="V87" i="7"/>
  <c r="AD50" i="7"/>
  <c r="H57" i="7"/>
  <c r="T77" i="7"/>
  <c r="T55" i="7"/>
  <c r="AH57" i="7"/>
  <c r="T12" i="7"/>
  <c r="N91" i="7"/>
  <c r="N51" i="7"/>
  <c r="AB11" i="7"/>
  <c r="J69" i="7"/>
  <c r="AD41" i="7"/>
  <c r="H77" i="7"/>
  <c r="L98" i="7"/>
  <c r="P14" i="7"/>
  <c r="AH59" i="7"/>
  <c r="AD79" i="7"/>
  <c r="L93" i="7"/>
  <c r="V21" i="7"/>
  <c r="X99" i="7"/>
  <c r="AF40" i="7"/>
  <c r="Z97" i="7"/>
  <c r="P58" i="7"/>
  <c r="J32" i="7"/>
  <c r="P32" i="7"/>
  <c r="R21" i="7"/>
  <c r="Z47" i="7"/>
  <c r="AD78" i="7"/>
  <c r="X94" i="7"/>
  <c r="R4" i="7"/>
  <c r="AF9" i="7"/>
  <c r="V84" i="7"/>
  <c r="AF86" i="7"/>
  <c r="X11" i="7"/>
  <c r="AB65" i="7"/>
  <c r="H49" i="7"/>
  <c r="H93" i="7"/>
  <c r="X9" i="7"/>
  <c r="AH94" i="7"/>
  <c r="AB51" i="7"/>
  <c r="H32" i="7"/>
  <c r="Z82" i="7"/>
  <c r="V19" i="7"/>
  <c r="AH93" i="7"/>
  <c r="R52" i="7"/>
  <c r="AF82" i="7"/>
  <c r="L83" i="7"/>
  <c r="Z52" i="7"/>
  <c r="Z5" i="7"/>
  <c r="R88" i="7"/>
  <c r="AF8" i="7"/>
  <c r="AH34" i="7"/>
  <c r="P63" i="7"/>
  <c r="AB44" i="7"/>
  <c r="J62" i="7"/>
  <c r="T81" i="7"/>
  <c r="L18" i="7"/>
  <c r="X17" i="7"/>
  <c r="R80" i="7"/>
  <c r="P46" i="7"/>
  <c r="T60" i="7"/>
  <c r="L73" i="7"/>
  <c r="AB92" i="7"/>
  <c r="AH30" i="7"/>
  <c r="H92" i="7"/>
  <c r="X26" i="7"/>
  <c r="X53" i="7"/>
  <c r="V15" i="7"/>
  <c r="J91" i="7"/>
  <c r="X27" i="7"/>
  <c r="AF67" i="7"/>
  <c r="R53" i="7"/>
  <c r="J56" i="7"/>
  <c r="N6" i="7"/>
  <c r="AF73" i="7"/>
  <c r="P8" i="7"/>
  <c r="R75" i="7"/>
  <c r="V35" i="7"/>
  <c r="R43" i="7"/>
  <c r="X47" i="7"/>
  <c r="T9" i="7"/>
  <c r="N11" i="7"/>
  <c r="N88" i="7"/>
  <c r="P77" i="7"/>
  <c r="H16" i="7"/>
  <c r="J8" i="7"/>
  <c r="X57" i="7"/>
  <c r="T76" i="7"/>
  <c r="P81" i="7"/>
  <c r="AB27" i="7"/>
  <c r="L69" i="7"/>
  <c r="R82" i="7"/>
  <c r="X10" i="7"/>
  <c r="AD77" i="7"/>
  <c r="V95" i="7"/>
  <c r="AB28" i="7"/>
  <c r="P62" i="7"/>
  <c r="J65" i="7"/>
  <c r="X28" i="7"/>
  <c r="AF80" i="7"/>
  <c r="T83" i="7"/>
  <c r="J19" i="7"/>
  <c r="AF52" i="7"/>
  <c r="T23" i="7"/>
  <c r="V38" i="7"/>
  <c r="Z9" i="7"/>
  <c r="H53" i="7"/>
  <c r="AD39" i="7"/>
  <c r="R99" i="7"/>
  <c r="AF58" i="7"/>
  <c r="H22" i="7"/>
  <c r="Z76" i="7"/>
  <c r="V20" i="7"/>
  <c r="T56" i="7"/>
  <c r="T48" i="7"/>
  <c r="AF75" i="7"/>
  <c r="L80" i="7"/>
  <c r="H51" i="7"/>
  <c r="V71" i="7"/>
  <c r="P20" i="7"/>
  <c r="Z74" i="7"/>
  <c r="J95" i="7"/>
  <c r="Z83" i="7"/>
  <c r="AD98" i="7"/>
  <c r="L58" i="7"/>
  <c r="AF56" i="7"/>
  <c r="AF36" i="7"/>
  <c r="J76" i="7"/>
  <c r="J74" i="7"/>
  <c r="AH47" i="7"/>
  <c r="H4" i="7"/>
  <c r="AF65" i="7"/>
  <c r="P22" i="7"/>
  <c r="L43" i="7"/>
  <c r="AF96" i="7"/>
  <c r="X21" i="7"/>
  <c r="J77" i="7"/>
  <c r="Z19" i="7"/>
  <c r="V5" i="7"/>
  <c r="P9" i="7"/>
  <c r="T40" i="7"/>
  <c r="AF78" i="7"/>
  <c r="H38" i="7"/>
  <c r="J37" i="7"/>
  <c r="L75" i="7"/>
  <c r="X39" i="7"/>
  <c r="T95" i="7"/>
  <c r="H31" i="7"/>
  <c r="P29" i="7"/>
  <c r="L54" i="7"/>
  <c r="H13" i="7"/>
  <c r="X45" i="7"/>
  <c r="AB42" i="7"/>
  <c r="X75" i="7"/>
  <c r="AB48" i="7"/>
  <c r="T69" i="7"/>
  <c r="H48" i="7"/>
  <c r="Z79" i="7"/>
  <c r="R45" i="7"/>
  <c r="P95" i="7"/>
  <c r="J54" i="7"/>
  <c r="V10" i="7"/>
  <c r="N56" i="7"/>
  <c r="AH35" i="7"/>
  <c r="N33" i="7"/>
  <c r="N76" i="7"/>
  <c r="AB86" i="7"/>
  <c r="L52" i="7"/>
  <c r="P96" i="7"/>
  <c r="AD6" i="7"/>
  <c r="AB55" i="7"/>
  <c r="T28" i="7"/>
  <c r="V28" i="7"/>
  <c r="V52" i="7"/>
  <c r="X49" i="7"/>
  <c r="J10" i="7"/>
  <c r="J45" i="7"/>
  <c r="AH67" i="7"/>
  <c r="AH39" i="7"/>
  <c r="X66" i="7"/>
  <c r="R48" i="7"/>
  <c r="J57" i="7"/>
  <c r="AH46" i="7"/>
  <c r="H72" i="7"/>
  <c r="T71" i="7"/>
  <c r="Z99" i="7"/>
  <c r="H25" i="7"/>
  <c r="N22" i="7"/>
  <c r="AB90" i="7"/>
  <c r="AD36" i="7"/>
  <c r="N46" i="7"/>
  <c r="Z90" i="7"/>
  <c r="Z60" i="7"/>
  <c r="J92" i="7"/>
  <c r="AD55" i="7"/>
  <c r="AH7" i="7"/>
  <c r="J25" i="7"/>
  <c r="Z22" i="7"/>
  <c r="H11" i="7"/>
  <c r="P67" i="7"/>
  <c r="N83" i="7"/>
  <c r="P11" i="7"/>
  <c r="R56" i="7"/>
  <c r="X89" i="7"/>
  <c r="V86" i="7"/>
  <c r="L68" i="7"/>
  <c r="AD67" i="7"/>
  <c r="R5" i="7"/>
  <c r="J60" i="7"/>
  <c r="H27" i="7"/>
  <c r="X8" i="7"/>
  <c r="N34" i="7"/>
  <c r="V13" i="7"/>
  <c r="AH81" i="7"/>
  <c r="AF47" i="7"/>
  <c r="Z69" i="7"/>
  <c r="V92" i="7"/>
  <c r="AF64" i="7"/>
  <c r="L16" i="7"/>
  <c r="L22" i="7"/>
  <c r="N27" i="7"/>
  <c r="R97" i="7"/>
  <c r="X23" i="7"/>
  <c r="V23" i="7"/>
  <c r="AF7" i="7"/>
  <c r="X80" i="7"/>
  <c r="T33" i="7"/>
  <c r="AB79" i="7"/>
  <c r="T44" i="7"/>
  <c r="L35" i="7"/>
  <c r="V91" i="7"/>
  <c r="AB95" i="7"/>
  <c r="AF94" i="7"/>
  <c r="R25" i="7"/>
  <c r="T96" i="7"/>
  <c r="V50" i="7"/>
  <c r="X59" i="7"/>
  <c r="T73" i="7"/>
  <c r="L38" i="7"/>
  <c r="N89" i="7"/>
  <c r="AB45" i="7"/>
  <c r="J6" i="7"/>
  <c r="H94" i="7"/>
  <c r="AD73" i="7"/>
  <c r="J49" i="7"/>
  <c r="J93" i="7"/>
  <c r="L34" i="7"/>
  <c r="AB84" i="7"/>
  <c r="Z87" i="7"/>
  <c r="X33" i="7"/>
  <c r="T91" i="7"/>
  <c r="J29" i="7"/>
  <c r="AB85" i="7"/>
  <c r="AF69" i="7"/>
  <c r="AB31" i="7"/>
  <c r="N30" i="7"/>
  <c r="X87" i="7"/>
  <c r="V83" i="7"/>
  <c r="Z53" i="7"/>
  <c r="Z38" i="7"/>
  <c r="X52" i="7"/>
  <c r="AD48" i="7"/>
  <c r="T85" i="7"/>
  <c r="AH65" i="7"/>
  <c r="AB36" i="7"/>
  <c r="T35" i="7"/>
  <c r="Z27" i="7"/>
  <c r="AF90" i="7"/>
  <c r="R60" i="7"/>
  <c r="T16" i="7"/>
  <c r="J31" i="7"/>
  <c r="R95" i="7"/>
  <c r="N36" i="7"/>
  <c r="X70" i="7"/>
  <c r="L95" i="7"/>
  <c r="AF30" i="7"/>
  <c r="AF92" i="7"/>
  <c r="T52" i="7"/>
  <c r="V36" i="7"/>
  <c r="AH4" i="7"/>
  <c r="J30" i="7"/>
  <c r="Z51" i="7"/>
  <c r="L48" i="7"/>
  <c r="P57" i="7"/>
  <c r="T26" i="7"/>
  <c r="P55" i="7"/>
  <c r="AH13" i="7"/>
  <c r="R39" i="7"/>
  <c r="R20" i="7"/>
  <c r="V70" i="7"/>
  <c r="H83" i="7"/>
  <c r="AB50" i="7"/>
  <c r="R94" i="7"/>
  <c r="V79" i="7"/>
  <c r="Z56" i="7"/>
  <c r="V4" i="7"/>
  <c r="AD25" i="7"/>
  <c r="R77" i="7"/>
  <c r="AD60" i="7"/>
  <c r="R29" i="7"/>
  <c r="T67" i="7"/>
  <c r="AD26" i="7"/>
  <c r="AB43" i="7"/>
  <c r="Z65" i="7"/>
  <c r="J42" i="7"/>
  <c r="AH62" i="7"/>
  <c r="J63" i="7"/>
  <c r="Z54" i="7"/>
  <c r="AD86" i="7"/>
  <c r="V55" i="7"/>
  <c r="J46" i="7"/>
  <c r="V42" i="7"/>
  <c r="L15" i="7"/>
  <c r="N54" i="7"/>
  <c r="R15" i="7"/>
  <c r="P4" i="7"/>
  <c r="AH25" i="7"/>
  <c r="X48" i="7"/>
  <c r="Z35" i="7"/>
  <c r="X85" i="7"/>
  <c r="AB63" i="7"/>
  <c r="Z23" i="7"/>
  <c r="AB56" i="7"/>
  <c r="T8" i="7"/>
  <c r="AB67" i="7"/>
  <c r="V16" i="7"/>
  <c r="P7" i="7"/>
  <c r="AH79" i="7"/>
  <c r="R46" i="7"/>
  <c r="AB57" i="7"/>
  <c r="L87" i="7"/>
  <c r="H17" i="7"/>
  <c r="AD42" i="7"/>
  <c r="P80" i="7"/>
  <c r="N70" i="7"/>
  <c r="AB73" i="7"/>
  <c r="L31" i="7"/>
  <c r="AH91" i="7"/>
  <c r="X55" i="7"/>
  <c r="T72" i="7"/>
  <c r="AF87" i="7"/>
  <c r="Z84" i="7"/>
  <c r="V69" i="7"/>
  <c r="J88" i="7"/>
  <c r="R74" i="7"/>
  <c r="P99" i="7"/>
  <c r="R10" i="7"/>
  <c r="N84" i="7"/>
  <c r="V17" i="7"/>
  <c r="H8" i="7"/>
  <c r="L12" i="7"/>
  <c r="J97" i="7"/>
  <c r="R35" i="7"/>
  <c r="AB26" i="7"/>
  <c r="N19" i="7"/>
  <c r="AF66" i="7"/>
  <c r="Z64" i="7"/>
  <c r="J4" i="7"/>
  <c r="AB94" i="7"/>
  <c r="P18" i="7"/>
  <c r="X43" i="7"/>
  <c r="P24" i="7"/>
  <c r="V18" i="7"/>
  <c r="J23" i="7"/>
  <c r="AH29" i="7"/>
  <c r="AD52" i="7"/>
  <c r="R9" i="7"/>
  <c r="H21" i="7"/>
  <c r="R49" i="7"/>
  <c r="T41" i="7"/>
  <c r="X71" i="7"/>
  <c r="AB62" i="7"/>
  <c r="T68" i="7"/>
  <c r="Z98" i="7"/>
  <c r="J66" i="7"/>
  <c r="H63" i="7"/>
  <c r="AH28" i="7"/>
  <c r="AH22" i="7"/>
  <c r="P87" i="7"/>
  <c r="AH78" i="7"/>
  <c r="AH82" i="7"/>
  <c r="N93" i="7"/>
  <c r="P36" i="7"/>
  <c r="AB80" i="7"/>
  <c r="AF84" i="7"/>
  <c r="N75" i="7"/>
  <c r="AB98" i="7"/>
  <c r="P52" i="7"/>
  <c r="J27" i="7"/>
  <c r="H24" i="7"/>
  <c r="X42" i="7"/>
  <c r="Z72" i="7"/>
  <c r="AB88" i="7"/>
  <c r="AD16" i="7"/>
  <c r="N58" i="7"/>
  <c r="X40" i="7"/>
  <c r="N81" i="7"/>
  <c r="H64" i="7"/>
  <c r="Z68" i="7"/>
  <c r="H30" i="7"/>
  <c r="J28" i="7"/>
  <c r="H98" i="7"/>
  <c r="X20" i="7"/>
  <c r="AH44" i="7"/>
  <c r="AH15" i="7"/>
  <c r="Z45" i="7"/>
  <c r="AF5" i="7"/>
  <c r="R78" i="7"/>
  <c r="L61" i="7"/>
  <c r="P83" i="7"/>
  <c r="X77" i="7"/>
  <c r="AD43" i="7"/>
  <c r="H10" i="7"/>
  <c r="R58" i="7"/>
  <c r="AD74" i="7"/>
  <c r="AB13" i="7"/>
  <c r="Z55" i="7"/>
  <c r="X84" i="7"/>
  <c r="X81" i="7"/>
  <c r="L49" i="7"/>
  <c r="L19" i="7"/>
  <c r="AB12" i="7"/>
  <c r="AB14" i="7"/>
  <c r="P68" i="7"/>
  <c r="Z88" i="7"/>
  <c r="R64" i="7"/>
  <c r="AB6" i="7"/>
  <c r="T10" i="7"/>
  <c r="AF29" i="7"/>
  <c r="R7" i="7"/>
  <c r="N10" i="7"/>
  <c r="J15" i="7"/>
  <c r="AB30" i="7"/>
  <c r="P12" i="7"/>
  <c r="H23" i="7"/>
  <c r="Z93" i="7"/>
  <c r="N40" i="7"/>
  <c r="L56" i="7"/>
  <c r="AB19" i="7"/>
  <c r="AF6" i="7"/>
  <c r="J22" i="7"/>
  <c r="N50" i="7"/>
  <c r="Z18" i="7"/>
  <c r="R76" i="7"/>
  <c r="J78" i="7"/>
  <c r="N42" i="7"/>
  <c r="AB54" i="7"/>
  <c r="R6" i="7"/>
  <c r="N52" i="7"/>
  <c r="AD31" i="7"/>
  <c r="AF26" i="7"/>
  <c r="AD51" i="7"/>
  <c r="L88" i="7"/>
  <c r="H82" i="7"/>
  <c r="R41" i="7"/>
  <c r="AF35" i="7"/>
  <c r="T97" i="7"/>
  <c r="T14" i="7"/>
  <c r="Z57" i="7"/>
  <c r="L9" i="7"/>
  <c r="AH73" i="7"/>
  <c r="AB60" i="7"/>
  <c r="AH19" i="7"/>
  <c r="AD59" i="7"/>
  <c r="Z78" i="7"/>
  <c r="N64" i="7"/>
  <c r="T74" i="7"/>
  <c r="H55" i="7"/>
  <c r="Z6" i="7"/>
  <c r="R96" i="7"/>
  <c r="N21" i="7"/>
  <c r="V14" i="7"/>
  <c r="T75" i="7"/>
  <c r="N67" i="7"/>
  <c r="Z11" i="7"/>
  <c r="H52" i="7"/>
  <c r="AH89" i="7"/>
  <c r="T29" i="7"/>
  <c r="R69" i="7"/>
  <c r="P90" i="7"/>
  <c r="AF77" i="7"/>
  <c r="P31" i="7"/>
  <c r="AD92" i="7"/>
  <c r="N45" i="7"/>
  <c r="J12" i="7"/>
  <c r="AF74" i="7"/>
  <c r="N35" i="7"/>
  <c r="AH83" i="7"/>
  <c r="L14" i="7"/>
  <c r="Z49" i="7"/>
  <c r="AF49" i="7"/>
  <c r="P17" i="7"/>
  <c r="Z28" i="7"/>
  <c r="L25" i="7"/>
  <c r="J9" i="7"/>
  <c r="Z24" i="7"/>
  <c r="AB59" i="7"/>
  <c r="AH10" i="7"/>
  <c r="P13" i="7"/>
  <c r="AD90" i="7"/>
  <c r="P30" i="7"/>
  <c r="AF57" i="7"/>
  <c r="X98" i="7"/>
  <c r="J16" i="7"/>
  <c r="Z43" i="7"/>
  <c r="AB66" i="7"/>
  <c r="P69" i="7"/>
  <c r="L77" i="7"/>
  <c r="V59" i="7"/>
  <c r="H7" i="7"/>
  <c r="T64" i="7"/>
  <c r="N68" i="7"/>
  <c r="V30" i="7"/>
  <c r="V81" i="7"/>
  <c r="T36" i="7"/>
  <c r="P33" i="7"/>
  <c r="AF97" i="7"/>
  <c r="X73" i="7"/>
  <c r="T49" i="7"/>
  <c r="H41" i="7"/>
  <c r="AF51" i="7"/>
  <c r="Z40" i="7"/>
  <c r="X69" i="7"/>
  <c r="X24" i="7"/>
  <c r="AF11" i="7"/>
  <c r="V63" i="7"/>
  <c r="T31" i="7"/>
  <c r="H33" i="7"/>
  <c r="Z48" i="7"/>
  <c r="P66" i="7"/>
  <c r="H68" i="7"/>
  <c r="AF38" i="7"/>
  <c r="AH71" i="7"/>
  <c r="L82" i="7"/>
  <c r="AF37" i="7"/>
  <c r="X12" i="7"/>
  <c r="R62" i="7"/>
  <c r="J96" i="7"/>
  <c r="V53" i="7"/>
  <c r="AH80" i="7"/>
  <c r="J17" i="7"/>
  <c r="H80" i="7"/>
  <c r="H56" i="7"/>
  <c r="J84" i="7"/>
  <c r="X16" i="7"/>
  <c r="AB87" i="7"/>
  <c r="H89" i="7"/>
  <c r="V54" i="7"/>
  <c r="V77" i="7"/>
  <c r="AD75" i="7"/>
  <c r="L92" i="7"/>
  <c r="AD68" i="7"/>
  <c r="T86" i="7"/>
  <c r="P41" i="7"/>
  <c r="Z29" i="7"/>
  <c r="T50" i="7"/>
  <c r="AF53" i="7"/>
  <c r="N94" i="7"/>
  <c r="AD80" i="7"/>
  <c r="L45" i="7"/>
  <c r="J72" i="7"/>
  <c r="AD38" i="7"/>
  <c r="J24" i="7"/>
  <c r="AH36" i="7"/>
  <c r="T80" i="7"/>
  <c r="X82" i="7"/>
  <c r="AF93" i="7"/>
  <c r="T24" i="7"/>
  <c r="X44" i="7"/>
  <c r="T43" i="7"/>
  <c r="N80" i="7"/>
  <c r="T58" i="7"/>
  <c r="P10" i="7"/>
  <c r="Z50" i="7"/>
  <c r="V31" i="7"/>
  <c r="X7" i="7"/>
  <c r="Z14" i="7"/>
  <c r="J40" i="7"/>
  <c r="AB77" i="7"/>
  <c r="AD17" i="7"/>
  <c r="P40" i="7"/>
  <c r="P84" i="7"/>
  <c r="AB18" i="7"/>
  <c r="AF55" i="7"/>
  <c r="H66" i="7"/>
  <c r="J36" i="7"/>
  <c r="AF83" i="7"/>
  <c r="X91" i="7"/>
  <c r="V75" i="7"/>
  <c r="L64" i="7"/>
  <c r="Z81" i="7"/>
  <c r="X15" i="7"/>
  <c r="T61" i="7"/>
  <c r="P97" i="7"/>
  <c r="P15" i="7"/>
  <c r="T25" i="7"/>
  <c r="N63" i="7"/>
  <c r="AH16" i="7"/>
  <c r="N9" i="7"/>
  <c r="T27" i="7"/>
  <c r="H75" i="7"/>
  <c r="H47" i="7"/>
  <c r="R50" i="7"/>
  <c r="L32" i="7"/>
  <c r="J90" i="7"/>
  <c r="X29" i="7"/>
  <c r="AD61" i="7"/>
  <c r="V97" i="7"/>
  <c r="J20" i="7"/>
  <c r="N18" i="7"/>
  <c r="L29" i="7"/>
  <c r="AF46" i="7"/>
  <c r="AH18" i="7"/>
  <c r="L70" i="7"/>
  <c r="AD81" i="7"/>
  <c r="AH12" i="7"/>
  <c r="V98" i="7"/>
  <c r="AB16" i="7"/>
  <c r="N60" i="7"/>
  <c r="P48" i="7"/>
  <c r="R40" i="7"/>
  <c r="AD30" i="7"/>
  <c r="T5" i="7"/>
  <c r="P27" i="7"/>
  <c r="T92" i="7"/>
  <c r="AB41" i="7"/>
  <c r="AD93" i="7"/>
  <c r="R57" i="7"/>
  <c r="X25" i="7"/>
  <c r="L60" i="7"/>
  <c r="Z16" i="7"/>
  <c r="L17" i="7"/>
  <c r="AB96" i="7"/>
  <c r="H34" i="7"/>
  <c r="Z77" i="7"/>
  <c r="AD28" i="7"/>
  <c r="T79" i="7"/>
  <c r="H73" i="7"/>
  <c r="AH5" i="7"/>
  <c r="J68" i="7"/>
  <c r="AF24" i="7"/>
  <c r="J18" i="7"/>
  <c r="J51" i="7"/>
  <c r="P86" i="7"/>
  <c r="J83" i="7"/>
  <c r="AF59" i="7"/>
  <c r="H58" i="7"/>
  <c r="R17" i="7"/>
  <c r="AF76" i="7"/>
  <c r="AH43" i="7"/>
  <c r="AH49" i="7"/>
  <c r="AD11" i="7"/>
  <c r="L99" i="7"/>
  <c r="Z12" i="7"/>
  <c r="P88" i="7"/>
  <c r="AD9" i="7"/>
  <c r="R98" i="7"/>
  <c r="AF81" i="7"/>
  <c r="J13" i="7"/>
  <c r="AB21" i="7"/>
  <c r="H74" i="7"/>
  <c r="AD29" i="7"/>
  <c r="AH88" i="7"/>
  <c r="H86" i="7"/>
  <c r="AB25" i="7"/>
  <c r="AD95" i="7"/>
  <c r="P75" i="7"/>
  <c r="AF48" i="7"/>
  <c r="AH50" i="7"/>
  <c r="AB72" i="7"/>
  <c r="R23" i="7"/>
  <c r="J86" i="7"/>
  <c r="AB9" i="7"/>
  <c r="T32" i="7"/>
  <c r="AF17" i="7"/>
  <c r="H35" i="7"/>
  <c r="T4" i="7"/>
  <c r="R47" i="7"/>
  <c r="Z85" i="7"/>
  <c r="H46" i="7"/>
  <c r="X4" i="7"/>
  <c r="AD5" i="7"/>
  <c r="AD97" i="7"/>
  <c r="Z86" i="7"/>
  <c r="AD19" i="7"/>
  <c r="H28" i="7"/>
  <c r="N82" i="7"/>
  <c r="V37" i="7"/>
  <c r="N74" i="7"/>
  <c r="Z4" i="7"/>
  <c r="X61" i="7"/>
  <c r="AB25" i="27"/>
  <c r="T82" i="7"/>
  <c r="Z32" i="7"/>
  <c r="AH21" i="7"/>
  <c r="P42" i="7"/>
  <c r="J94" i="7"/>
  <c r="R42" i="7"/>
  <c r="P23" i="7"/>
  <c r="AH40" i="7"/>
  <c r="AH23" i="27"/>
  <c r="P46" i="27"/>
  <c r="N47" i="27"/>
  <c r="AH82" i="27"/>
  <c r="V63" i="27"/>
  <c r="AB88" i="27"/>
  <c r="H33" i="27"/>
  <c r="T83" i="27"/>
  <c r="V67" i="7"/>
  <c r="T57" i="7"/>
  <c r="H42" i="7"/>
  <c r="V49" i="7"/>
  <c r="H45" i="7"/>
  <c r="AH20" i="7"/>
  <c r="P45" i="7"/>
  <c r="AH17" i="7"/>
  <c r="AH45" i="7"/>
  <c r="R70" i="7"/>
  <c r="L62" i="7"/>
  <c r="H37" i="7"/>
  <c r="V33" i="7"/>
  <c r="N90" i="7"/>
  <c r="AB17" i="7"/>
  <c r="R89" i="7"/>
  <c r="AF16" i="7"/>
  <c r="J34" i="7"/>
  <c r="J21" i="7"/>
  <c r="L30" i="7"/>
  <c r="R83" i="7"/>
  <c r="AB74" i="7"/>
  <c r="Z21" i="7"/>
  <c r="X67" i="7"/>
  <c r="P73" i="7"/>
  <c r="L23" i="7"/>
  <c r="V12" i="7"/>
  <c r="L24" i="7"/>
  <c r="J61" i="7"/>
  <c r="H67" i="7"/>
  <c r="N62" i="7"/>
  <c r="N97" i="7"/>
  <c r="AD66" i="7"/>
  <c r="L42" i="7"/>
  <c r="AD24" i="7"/>
  <c r="R81" i="7"/>
  <c r="V76" i="7"/>
  <c r="AD13" i="7"/>
  <c r="R92" i="7"/>
  <c r="V64" i="7"/>
  <c r="T46" i="7"/>
  <c r="V78" i="7"/>
  <c r="R55" i="7"/>
  <c r="AF90" i="27"/>
  <c r="H5" i="7"/>
  <c r="J79" i="7"/>
  <c r="N78" i="7"/>
  <c r="N43" i="7"/>
  <c r="AD82" i="7"/>
  <c r="P79" i="7"/>
  <c r="L39" i="7"/>
  <c r="P38" i="7"/>
  <c r="R44" i="7"/>
  <c r="N77" i="7"/>
  <c r="X62" i="7"/>
  <c r="AB40" i="7"/>
  <c r="N7" i="7"/>
  <c r="AF34" i="7"/>
  <c r="V8" i="7"/>
  <c r="AH77" i="7"/>
  <c r="R8" i="7"/>
  <c r="X60" i="7"/>
  <c r="L55" i="7"/>
  <c r="P54" i="7"/>
  <c r="T90" i="7"/>
  <c r="AD53" i="7"/>
  <c r="AD62" i="7"/>
  <c r="AH27" i="7"/>
  <c r="R91" i="7"/>
  <c r="AH38" i="7"/>
  <c r="Z63" i="7"/>
  <c r="AD46" i="7"/>
  <c r="AH86" i="7"/>
  <c r="Z95" i="7"/>
  <c r="AD32" i="7"/>
  <c r="X30" i="7"/>
  <c r="J73" i="7"/>
  <c r="J59" i="7"/>
  <c r="N71" i="7"/>
  <c r="N92" i="7"/>
  <c r="H70" i="7"/>
  <c r="AF62" i="7"/>
  <c r="N4" i="7"/>
  <c r="L50" i="7"/>
  <c r="AB10" i="7"/>
  <c r="AH23" i="7"/>
  <c r="P21" i="7"/>
  <c r="AD64" i="7"/>
  <c r="V68" i="7"/>
  <c r="R63" i="7"/>
  <c r="V11" i="7"/>
  <c r="AD15" i="7"/>
  <c r="P78" i="7"/>
  <c r="R12" i="7"/>
  <c r="L10" i="7"/>
  <c r="AF33" i="7"/>
  <c r="P85" i="7"/>
  <c r="N53" i="7"/>
  <c r="T39" i="7"/>
  <c r="V73" i="7"/>
  <c r="X34" i="7"/>
  <c r="AF43" i="7"/>
  <c r="V43" i="7"/>
  <c r="H99" i="7"/>
  <c r="N44" i="7"/>
  <c r="X68" i="27"/>
  <c r="P60" i="27"/>
  <c r="X45" i="27"/>
  <c r="V46" i="7"/>
  <c r="V82" i="7"/>
  <c r="AD88" i="7"/>
  <c r="AB5" i="7"/>
  <c r="V74" i="7"/>
  <c r="Z76" i="27"/>
  <c r="AB14" i="27"/>
  <c r="P39" i="7"/>
  <c r="N72" i="7"/>
  <c r="T88" i="7"/>
  <c r="N69" i="7"/>
  <c r="P74" i="7"/>
  <c r="T11" i="7"/>
  <c r="N79" i="7"/>
  <c r="AH31" i="7"/>
  <c r="H96" i="7"/>
  <c r="N28" i="7"/>
  <c r="R24" i="7"/>
  <c r="V24" i="7"/>
  <c r="AB93" i="7"/>
  <c r="R27" i="7"/>
  <c r="L51" i="7"/>
  <c r="AB97" i="7"/>
  <c r="AH95" i="7"/>
  <c r="N17" i="7"/>
  <c r="P91" i="7"/>
  <c r="AB23" i="7"/>
  <c r="AH63" i="7"/>
  <c r="AD89" i="7"/>
  <c r="AD22" i="7"/>
  <c r="V48" i="7"/>
  <c r="J80" i="7"/>
  <c r="P16" i="27"/>
  <c r="R74" i="27"/>
  <c r="AF48" i="27"/>
  <c r="L58" i="27"/>
  <c r="X38" i="7"/>
  <c r="X63" i="7"/>
  <c r="AB15" i="7"/>
  <c r="X19" i="7"/>
  <c r="AH9" i="7"/>
  <c r="H50" i="7"/>
  <c r="N98" i="7"/>
  <c r="H60" i="7"/>
  <c r="V56" i="7"/>
  <c r="Z84" i="27"/>
  <c r="AB75" i="27"/>
  <c r="N37" i="27"/>
  <c r="AD51" i="27"/>
  <c r="P64" i="7"/>
  <c r="AD63" i="7"/>
  <c r="X96" i="7"/>
  <c r="Z46" i="7"/>
  <c r="AD10" i="7"/>
  <c r="AH8" i="7"/>
  <c r="AH92" i="7"/>
  <c r="R72" i="7"/>
  <c r="H19" i="7"/>
  <c r="AB99" i="7"/>
  <c r="V22" i="7"/>
  <c r="T26" i="27"/>
  <c r="H18" i="27"/>
  <c r="V28" i="27"/>
  <c r="T86" i="27"/>
  <c r="V52" i="27"/>
  <c r="AD80" i="27"/>
  <c r="J72" i="27"/>
  <c r="T4" i="27"/>
  <c r="X52" i="27"/>
  <c r="V70" i="27"/>
  <c r="R14" i="27"/>
  <c r="AB79" i="27"/>
  <c r="AD20" i="27"/>
  <c r="J60" i="27"/>
  <c r="Z5" i="27"/>
  <c r="R45" i="27"/>
  <c r="T95" i="27"/>
  <c r="P95" i="27"/>
  <c r="H62" i="27"/>
  <c r="X70" i="27"/>
  <c r="R94" i="27"/>
  <c r="Z16" i="27"/>
  <c r="R7" i="27"/>
  <c r="P57" i="27"/>
  <c r="Z89" i="7"/>
  <c r="H97" i="7"/>
  <c r="AD47" i="7"/>
  <c r="N5" i="7"/>
  <c r="L91" i="7"/>
  <c r="AH32" i="7"/>
  <c r="N23" i="7"/>
  <c r="P72" i="7"/>
  <c r="AH75" i="7"/>
  <c r="AH26" i="7"/>
  <c r="AF12" i="7"/>
  <c r="T99" i="7"/>
  <c r="L13" i="7"/>
  <c r="AD70" i="7"/>
  <c r="AF41" i="7"/>
  <c r="L94" i="7"/>
  <c r="L79" i="7"/>
  <c r="AH60" i="7"/>
  <c r="T45" i="7"/>
  <c r="P17" i="27"/>
  <c r="AD87" i="7"/>
  <c r="V43" i="27"/>
  <c r="AH5" i="27"/>
  <c r="Z68" i="27"/>
  <c r="H78" i="27"/>
  <c r="X14" i="27"/>
  <c r="J49" i="27"/>
  <c r="T42" i="27"/>
  <c r="P48" i="27"/>
  <c r="X81" i="27"/>
  <c r="P70" i="27"/>
  <c r="T75" i="27"/>
  <c r="N82" i="27"/>
  <c r="X59" i="27"/>
  <c r="AH99" i="7"/>
  <c r="J55" i="7"/>
  <c r="P6" i="7"/>
  <c r="AF79" i="7"/>
  <c r="AH69" i="7"/>
  <c r="T70" i="7"/>
  <c r="X31" i="7"/>
  <c r="Z7" i="7"/>
  <c r="P82" i="7"/>
  <c r="L96" i="7"/>
  <c r="N15" i="7"/>
  <c r="Z49" i="27"/>
  <c r="AD95" i="27"/>
  <c r="X16" i="27"/>
  <c r="AB50" i="27"/>
  <c r="X37" i="7"/>
  <c r="R16" i="7"/>
  <c r="AD21" i="7"/>
  <c r="Z58" i="7"/>
  <c r="R68" i="7"/>
  <c r="L97" i="7"/>
  <c r="AD56" i="7"/>
  <c r="V44" i="7"/>
  <c r="X95" i="7"/>
  <c r="Z42" i="7"/>
  <c r="P56" i="7"/>
  <c r="AF95" i="7"/>
  <c r="N95" i="7"/>
  <c r="L53" i="7"/>
  <c r="V32" i="7"/>
  <c r="H65" i="7"/>
  <c r="H91" i="7"/>
  <c r="P61" i="7"/>
  <c r="AH58" i="7"/>
  <c r="X78" i="7"/>
  <c r="AD14" i="7"/>
  <c r="AB39" i="7"/>
  <c r="H14" i="7"/>
  <c r="J70" i="7"/>
  <c r="AH55" i="7"/>
  <c r="AB46" i="7"/>
  <c r="V99" i="7"/>
  <c r="T20" i="7"/>
  <c r="AF21" i="7"/>
  <c r="H59" i="7"/>
  <c r="AH33" i="7"/>
  <c r="V88" i="7"/>
  <c r="P98" i="7"/>
  <c r="AH98" i="7"/>
  <c r="X5" i="7"/>
  <c r="J58" i="7"/>
  <c r="L66" i="7"/>
  <c r="T94" i="7"/>
  <c r="X74" i="7"/>
  <c r="P71" i="7"/>
  <c r="X18" i="7"/>
  <c r="L44" i="7"/>
  <c r="X92" i="7"/>
  <c r="T53" i="7"/>
  <c r="AF32" i="7"/>
  <c r="P92" i="7"/>
  <c r="AF50" i="7"/>
  <c r="AF68" i="7"/>
  <c r="T59" i="7"/>
  <c r="H54" i="7"/>
  <c r="AH52" i="7"/>
  <c r="T65" i="7"/>
  <c r="Z39" i="7"/>
  <c r="AF70" i="7"/>
  <c r="Z70" i="7"/>
  <c r="Z37" i="7"/>
  <c r="AD23" i="7"/>
  <c r="J11" i="7"/>
  <c r="V34" i="7"/>
  <c r="V89" i="7"/>
  <c r="AB64" i="7"/>
  <c r="L7" i="7"/>
  <c r="J38" i="7"/>
  <c r="Z33" i="7"/>
  <c r="H15" i="7"/>
  <c r="AB71" i="7"/>
  <c r="Z96" i="7"/>
  <c r="X58" i="7"/>
  <c r="L76" i="7"/>
  <c r="AH66" i="7"/>
  <c r="AF14" i="7"/>
  <c r="V25" i="7"/>
  <c r="AB78" i="7"/>
  <c r="Z94" i="7"/>
  <c r="X90" i="7"/>
  <c r="H76" i="7"/>
  <c r="Z41" i="7"/>
  <c r="AB22" i="7"/>
  <c r="AD35" i="7"/>
  <c r="T38" i="7"/>
  <c r="AB34" i="7"/>
  <c r="T30" i="7"/>
  <c r="AF28" i="7"/>
  <c r="J64" i="7"/>
  <c r="AB82" i="7"/>
  <c r="J14" i="7"/>
  <c r="L37" i="7"/>
  <c r="AH85" i="7"/>
  <c r="AD54" i="7"/>
  <c r="V47" i="7"/>
  <c r="N47" i="7"/>
  <c r="AD99" i="7"/>
  <c r="T63" i="7"/>
  <c r="N41" i="7"/>
  <c r="AH76" i="7"/>
  <c r="P47" i="7"/>
  <c r="V85" i="7"/>
  <c r="V65" i="7"/>
  <c r="H79" i="7"/>
  <c r="L20" i="7"/>
  <c r="R71" i="7"/>
  <c r="AD44" i="7"/>
  <c r="H69" i="7"/>
  <c r="AF18" i="7"/>
  <c r="H88" i="7"/>
  <c r="V27" i="7"/>
  <c r="H61" i="7"/>
  <c r="AH61" i="7"/>
  <c r="L59" i="7"/>
  <c r="AF4" i="7"/>
  <c r="AB91" i="7"/>
  <c r="AD18" i="7"/>
  <c r="R67" i="7"/>
  <c r="Z80" i="7"/>
  <c r="H20" i="7"/>
  <c r="AF13" i="7"/>
  <c r="AB20" i="7"/>
  <c r="J33" i="7"/>
  <c r="R87" i="7"/>
  <c r="P35" i="7"/>
  <c r="R85" i="7"/>
  <c r="AD57" i="7"/>
  <c r="T87" i="7"/>
  <c r="J98" i="7"/>
  <c r="P94" i="7"/>
  <c r="AF20" i="7"/>
  <c r="X41" i="7"/>
  <c r="AH97" i="7"/>
  <c r="AF91" i="7"/>
  <c r="AD85" i="7"/>
  <c r="X83" i="7"/>
  <c r="V61" i="7"/>
  <c r="V9" i="7"/>
  <c r="R84" i="7"/>
  <c r="X6" i="7"/>
  <c r="X65" i="7"/>
  <c r="L41" i="7"/>
  <c r="AB52" i="7"/>
  <c r="Z59" i="27"/>
  <c r="H71" i="27"/>
  <c r="V90" i="27"/>
  <c r="R34" i="7"/>
  <c r="T66" i="7"/>
  <c r="H44" i="7"/>
  <c r="V51" i="7"/>
  <c r="H78" i="7"/>
  <c r="L12" i="27"/>
  <c r="P47" i="27"/>
  <c r="H20" i="27"/>
  <c r="AB32" i="27"/>
  <c r="AF11" i="27"/>
  <c r="AH57" i="27"/>
  <c r="N74" i="27"/>
  <c r="T81" i="27"/>
  <c r="AH90" i="27"/>
  <c r="AB32" i="7"/>
  <c r="P65" i="7"/>
  <c r="N29" i="7"/>
  <c r="R18" i="7"/>
  <c r="AB47" i="7"/>
  <c r="Z59" i="7"/>
  <c r="H9" i="7"/>
  <c r="R93" i="7"/>
  <c r="L89" i="7"/>
  <c r="AF61" i="7"/>
  <c r="V80" i="7"/>
  <c r="X13" i="7"/>
  <c r="T47" i="7"/>
  <c r="AH51" i="7"/>
  <c r="R28" i="7"/>
  <c r="AB83" i="7"/>
  <c r="L21" i="7"/>
  <c r="T6" i="7"/>
  <c r="AD12" i="7"/>
  <c r="Z34" i="7"/>
  <c r="AF85" i="7"/>
  <c r="N57" i="7"/>
  <c r="AH87" i="7"/>
  <c r="AB33" i="7"/>
  <c r="N66" i="7"/>
  <c r="H71" i="7"/>
  <c r="N26" i="7"/>
  <c r="J87" i="7"/>
  <c r="V90" i="7"/>
  <c r="X50" i="7"/>
  <c r="N14" i="7"/>
  <c r="AH90" i="7"/>
  <c r="V58" i="7"/>
  <c r="J26" i="7"/>
  <c r="Z73" i="7"/>
  <c r="AF45" i="7"/>
  <c r="J67" i="7"/>
  <c r="P89" i="7"/>
  <c r="J89" i="7"/>
  <c r="AH6" i="7"/>
  <c r="L5" i="7"/>
  <c r="AD71" i="7"/>
  <c r="T21" i="7"/>
  <c r="L47" i="7"/>
  <c r="X97" i="7"/>
  <c r="P25" i="7"/>
  <c r="AD84" i="7"/>
  <c r="H87" i="7"/>
  <c r="L11" i="7"/>
  <c r="AB41" i="27"/>
  <c r="L19" i="27"/>
  <c r="AB15" i="27"/>
  <c r="X19" i="27"/>
  <c r="AH9" i="27"/>
  <c r="H63" i="27"/>
  <c r="H50" i="27"/>
  <c r="N98" i="27"/>
  <c r="N23" i="27"/>
  <c r="AH75" i="27"/>
  <c r="AH26" i="27"/>
  <c r="T67" i="27"/>
  <c r="L13" i="27"/>
  <c r="AD70" i="27"/>
  <c r="AF41" i="27"/>
  <c r="X83" i="27"/>
  <c r="V61" i="27"/>
  <c r="R84" i="27"/>
  <c r="AH60" i="27"/>
  <c r="T45" i="27"/>
  <c r="AH18" i="27"/>
  <c r="T11" i="27"/>
  <c r="H95" i="7"/>
  <c r="AB83" i="27"/>
  <c r="AF85" i="27"/>
  <c r="L28" i="7"/>
  <c r="J5" i="7"/>
  <c r="AB81" i="7"/>
  <c r="P91" i="27"/>
  <c r="AH97" i="27"/>
  <c r="AD85" i="27"/>
  <c r="H26" i="7"/>
  <c r="R14" i="7"/>
  <c r="AD4" i="7"/>
  <c r="T22" i="7"/>
  <c r="AB68" i="7"/>
  <c r="T18" i="7"/>
  <c r="L67" i="7"/>
  <c r="T19" i="7"/>
  <c r="AD8" i="7"/>
  <c r="H43" i="7"/>
  <c r="R79" i="7"/>
  <c r="H84" i="7"/>
  <c r="P60" i="7"/>
  <c r="J99" i="7"/>
  <c r="AH54" i="7"/>
  <c r="T7" i="7"/>
  <c r="AB70" i="7"/>
  <c r="R65" i="7"/>
  <c r="AB37" i="7"/>
  <c r="V29" i="7"/>
  <c r="P70" i="7"/>
  <c r="AB69" i="7"/>
  <c r="L40" i="7"/>
  <c r="P26" i="7"/>
  <c r="X68" i="7"/>
  <c r="Z80" i="27"/>
  <c r="AF79" i="27"/>
  <c r="AB91" i="27"/>
  <c r="X31" i="27"/>
  <c r="L89" i="27"/>
  <c r="AF61" i="27"/>
  <c r="V80" i="27"/>
  <c r="T82" i="27"/>
  <c r="AF45" i="27"/>
  <c r="P89" i="27"/>
  <c r="AH88" i="27"/>
  <c r="H81" i="27"/>
  <c r="P52" i="27"/>
  <c r="V62" i="7"/>
  <c r="AD7" i="7"/>
  <c r="J75" i="7"/>
  <c r="J35" i="7"/>
  <c r="P53" i="7"/>
  <c r="R37" i="7"/>
  <c r="L63" i="7"/>
  <c r="Z92" i="7"/>
  <c r="T17" i="7"/>
  <c r="V40" i="7"/>
  <c r="P49" i="7"/>
  <c r="N13" i="7"/>
  <c r="Z36" i="7"/>
  <c r="AH53" i="27"/>
  <c r="X48" i="27"/>
  <c r="AF23" i="7"/>
  <c r="AF25" i="7"/>
  <c r="N20" i="7"/>
  <c r="N12" i="7"/>
  <c r="X72" i="7"/>
  <c r="H6" i="7"/>
  <c r="X91" i="27"/>
  <c r="Z53" i="27"/>
  <c r="R88" i="27"/>
  <c r="P28" i="7"/>
  <c r="T54" i="7"/>
  <c r="J44" i="7"/>
  <c r="AF12" i="27"/>
  <c r="J56" i="27"/>
  <c r="R17" i="27"/>
  <c r="N16" i="27"/>
  <c r="P22" i="27"/>
  <c r="J68" i="27"/>
  <c r="AH43" i="27"/>
  <c r="V10" i="27"/>
  <c r="Z91" i="7"/>
  <c r="N85" i="7"/>
  <c r="L43" i="27"/>
  <c r="P77" i="27"/>
  <c r="AH42" i="27"/>
  <c r="R97" i="27"/>
  <c r="J76" i="27"/>
  <c r="AF9" i="27"/>
  <c r="H4" i="27"/>
  <c r="V71" i="27"/>
  <c r="P55" i="27"/>
  <c r="AH69" i="27"/>
  <c r="AB81" i="27"/>
  <c r="AF80" i="27"/>
  <c r="P44" i="27"/>
  <c r="X75" i="27"/>
  <c r="AD74" i="27"/>
  <c r="AD90" i="27"/>
  <c r="J88" i="27"/>
  <c r="V59" i="27"/>
  <c r="L87" i="27"/>
  <c r="N6" i="27"/>
  <c r="AF87" i="27"/>
  <c r="AD79" i="27"/>
  <c r="Z4" i="27"/>
  <c r="AD86" i="27"/>
  <c r="P86" i="27"/>
  <c r="AD91" i="27"/>
  <c r="V38" i="27"/>
  <c r="AD39" i="27"/>
  <c r="L73" i="27"/>
  <c r="T71" i="27"/>
  <c r="AB53" i="7"/>
  <c r="AD37" i="7"/>
  <c r="J91" i="27"/>
  <c r="N73" i="27"/>
  <c r="AF8" i="27"/>
  <c r="V6" i="27"/>
  <c r="H5" i="27"/>
  <c r="AD82" i="27"/>
  <c r="AD13" i="27"/>
  <c r="V64" i="27"/>
  <c r="P4" i="27"/>
  <c r="J19" i="27"/>
  <c r="N8" i="27"/>
  <c r="N22" i="27"/>
  <c r="P15" i="27"/>
  <c r="R19" i="27"/>
  <c r="V7" i="27"/>
  <c r="X86" i="27"/>
  <c r="AD27" i="27"/>
  <c r="AF63" i="27"/>
  <c r="X85" i="27"/>
  <c r="H45" i="27"/>
  <c r="J81" i="27"/>
  <c r="AD33" i="27"/>
  <c r="X80" i="27"/>
  <c r="R52" i="27"/>
  <c r="V15" i="27"/>
  <c r="Z19" i="27"/>
  <c r="N12" i="27"/>
  <c r="P28" i="27"/>
  <c r="X72" i="27"/>
  <c r="N41" i="27"/>
  <c r="AH76" i="27"/>
  <c r="N5" i="27"/>
  <c r="R71" i="27"/>
  <c r="AH32" i="27"/>
  <c r="H69" i="27"/>
  <c r="T88" i="27"/>
  <c r="AF18" i="27"/>
  <c r="V27" i="27"/>
  <c r="J44" i="27"/>
  <c r="H6" i="27"/>
  <c r="H61" i="27"/>
  <c r="N69" i="27"/>
  <c r="AH61" i="27"/>
  <c r="J97" i="27"/>
  <c r="L59" i="27"/>
  <c r="AF4" i="27"/>
  <c r="R67" i="27"/>
  <c r="R20" i="27"/>
  <c r="X25" i="27"/>
  <c r="T40" i="27"/>
  <c r="Z57" i="27"/>
  <c r="Z78" i="27"/>
  <c r="H48" i="27"/>
  <c r="AB87" i="27"/>
  <c r="AB77" i="27"/>
  <c r="T92" i="27"/>
  <c r="L6" i="27"/>
  <c r="J95" i="27"/>
  <c r="V54" i="27"/>
  <c r="Z97" i="27"/>
  <c r="P93" i="27"/>
  <c r="AH30" i="27"/>
  <c r="T98" i="27"/>
  <c r="AH20" i="27"/>
  <c r="R9" i="27"/>
  <c r="P75" i="27"/>
  <c r="P10" i="27"/>
  <c r="H28" i="27"/>
  <c r="V74" i="27"/>
  <c r="J74" i="27"/>
  <c r="J29" i="27"/>
  <c r="AB13" i="27"/>
  <c r="R39" i="27"/>
  <c r="L18" i="27"/>
  <c r="L97" i="27"/>
  <c r="AD56" i="27"/>
  <c r="Z42" i="27"/>
  <c r="P56" i="27"/>
  <c r="P61" i="27"/>
  <c r="X78" i="27"/>
  <c r="AH49" i="27"/>
  <c r="AD14" i="27"/>
  <c r="AD11" i="27"/>
  <c r="AB39" i="27"/>
  <c r="H14" i="27"/>
  <c r="V99" i="27"/>
  <c r="AF24" i="27"/>
  <c r="H59" i="27"/>
  <c r="AH33" i="27"/>
  <c r="AH98" i="27"/>
  <c r="J58" i="27"/>
  <c r="L66" i="27"/>
  <c r="X74" i="27"/>
  <c r="AH50" i="27"/>
  <c r="L99" i="27"/>
  <c r="AB26" i="27"/>
  <c r="X27" i="27"/>
  <c r="T27" i="27"/>
  <c r="Z99" i="27"/>
  <c r="X35" i="27"/>
  <c r="AH16" i="27"/>
  <c r="X96" i="27"/>
  <c r="AH92" i="27"/>
  <c r="R72" i="27"/>
  <c r="AB99" i="27"/>
  <c r="X63" i="27"/>
  <c r="H46" i="27"/>
  <c r="V82" i="27"/>
  <c r="L86" i="27"/>
  <c r="H88" i="27"/>
  <c r="AF93" i="27"/>
  <c r="AF35" i="27"/>
  <c r="H60" i="27"/>
  <c r="Z92" i="27"/>
  <c r="X4" i="27"/>
  <c r="V56" i="27"/>
  <c r="AD28" i="27"/>
  <c r="AD97" i="27"/>
  <c r="V51" i="27"/>
  <c r="T17" i="27"/>
  <c r="R55" i="27"/>
  <c r="AD93" i="27"/>
  <c r="T68" i="27"/>
  <c r="AB53" i="27"/>
  <c r="AD37" i="27"/>
  <c r="AB12" i="27"/>
  <c r="R95" i="27"/>
  <c r="AF97" i="27"/>
  <c r="AB73" i="27"/>
  <c r="H95" i="27"/>
  <c r="X73" i="27"/>
  <c r="T8" i="27"/>
  <c r="Z24" i="27"/>
  <c r="P30" i="27"/>
  <c r="P68" i="27"/>
  <c r="AH28" i="27"/>
  <c r="H7" i="27"/>
  <c r="H24" i="27"/>
  <c r="AH12" i="27"/>
  <c r="T64" i="27"/>
  <c r="Z56" i="27"/>
  <c r="L88" i="27"/>
  <c r="AH36" i="27"/>
  <c r="H82" i="27"/>
  <c r="AB48" i="27"/>
  <c r="R4" i="27"/>
  <c r="V81" i="27"/>
  <c r="AH83" i="27"/>
  <c r="AB66" i="27"/>
  <c r="P69" i="27"/>
  <c r="P82" i="27"/>
  <c r="L96" i="27"/>
  <c r="N15" i="27"/>
  <c r="J4" i="27"/>
  <c r="P88" i="27"/>
  <c r="L45" i="27"/>
  <c r="L53" i="27"/>
  <c r="V32" i="27"/>
  <c r="H65" i="27"/>
  <c r="P35" i="27"/>
  <c r="R85" i="27"/>
  <c r="AF21" i="27"/>
  <c r="L44" i="27"/>
  <c r="X92" i="27"/>
  <c r="AH65" i="27"/>
  <c r="T72" i="27"/>
  <c r="AB36" i="27"/>
  <c r="J66" i="27"/>
  <c r="J31" i="27"/>
  <c r="H55" i="27"/>
  <c r="P90" i="27"/>
  <c r="V17" i="27"/>
  <c r="T35" i="27"/>
  <c r="AD81" i="27"/>
  <c r="H86" i="27"/>
  <c r="T43" i="27"/>
  <c r="AB63" i="27"/>
  <c r="R29" i="27"/>
  <c r="L9" i="27"/>
  <c r="Z23" i="27"/>
  <c r="V98" i="27"/>
  <c r="AD26" i="27"/>
  <c r="AH73" i="27"/>
  <c r="R60" i="27"/>
  <c r="N36" i="27"/>
  <c r="H13" i="27"/>
  <c r="AD75" i="27"/>
  <c r="P31" i="27"/>
  <c r="AD5" i="27"/>
  <c r="T91" i="27"/>
  <c r="AH22" i="27"/>
  <c r="Z65" i="27"/>
  <c r="AD38" i="27"/>
  <c r="V44" i="27"/>
  <c r="X95" i="27"/>
  <c r="H52" i="27"/>
  <c r="Z50" i="27"/>
  <c r="L68" i="27"/>
  <c r="T97" i="27"/>
  <c r="AB67" i="27"/>
  <c r="AF69" i="27"/>
  <c r="AH55" i="27"/>
  <c r="N68" i="27"/>
  <c r="P39" i="27"/>
  <c r="Z89" i="27"/>
  <c r="H97" i="27"/>
  <c r="AD47" i="27"/>
  <c r="T54" i="27"/>
  <c r="L91" i="27"/>
  <c r="N72" i="27"/>
  <c r="AD88" i="27"/>
  <c r="P72" i="27"/>
  <c r="T99" i="27"/>
  <c r="L94" i="27"/>
  <c r="N21" i="27"/>
  <c r="AB5" i="27"/>
  <c r="X33" i="27"/>
  <c r="V49" i="27"/>
  <c r="P45" i="27"/>
  <c r="T63" i="27"/>
  <c r="V85" i="27"/>
  <c r="V65" i="27"/>
  <c r="H79" i="27"/>
  <c r="L20" i="27"/>
  <c r="AD44" i="27"/>
  <c r="P6" i="27"/>
  <c r="P74" i="27"/>
  <c r="AD18" i="27"/>
  <c r="AF13" i="27"/>
  <c r="AB20" i="27"/>
  <c r="N79" i="27"/>
  <c r="R27" i="27"/>
  <c r="V40" i="27"/>
  <c r="P49" i="27"/>
  <c r="J33" i="27"/>
  <c r="R87" i="27"/>
  <c r="AB97" i="27"/>
  <c r="N13" i="27"/>
  <c r="AD57" i="27"/>
  <c r="T87" i="27"/>
  <c r="J98" i="27"/>
  <c r="P94" i="27"/>
  <c r="AH95" i="27"/>
  <c r="AF20" i="27"/>
  <c r="X41" i="27"/>
  <c r="AB23" i="27"/>
  <c r="V9" i="27"/>
  <c r="X6" i="27"/>
  <c r="P41" i="27"/>
  <c r="P58" i="27"/>
  <c r="Z29" i="27"/>
  <c r="J32" i="27"/>
  <c r="T50" i="27"/>
  <c r="AF53" i="27"/>
  <c r="AF57" i="27"/>
  <c r="N67" i="27"/>
  <c r="P33" i="27"/>
  <c r="P32" i="27"/>
  <c r="H23" i="27"/>
  <c r="AB19" i="27"/>
  <c r="X82" i="27"/>
  <c r="Z18" i="27"/>
  <c r="R22" i="27"/>
  <c r="P29" i="27"/>
  <c r="J24" i="27"/>
  <c r="R32" i="27"/>
  <c r="AH44" i="27"/>
  <c r="AB54" i="27"/>
  <c r="AH15" i="27"/>
  <c r="R6" i="27"/>
  <c r="AD30" i="27"/>
  <c r="J28" i="27"/>
  <c r="T74" i="27"/>
  <c r="AD78" i="27"/>
  <c r="L61" i="27"/>
  <c r="AB56" i="27"/>
  <c r="AB43" i="27"/>
  <c r="T5" i="27"/>
  <c r="V60" i="27"/>
  <c r="AF31" i="27"/>
  <c r="J7" i="27"/>
  <c r="L70" i="27"/>
  <c r="J27" i="27"/>
  <c r="AH58" i="27"/>
  <c r="AF26" i="27"/>
  <c r="H10" i="27"/>
  <c r="R58" i="27"/>
  <c r="N45" i="27"/>
  <c r="J12" i="27"/>
  <c r="J70" i="27"/>
  <c r="T14" i="27"/>
  <c r="AH13" i="27"/>
  <c r="AD89" i="27"/>
  <c r="AD22" i="27"/>
  <c r="Z36" i="27"/>
  <c r="X65" i="27"/>
  <c r="V48" i="27"/>
  <c r="L41" i="27"/>
  <c r="AB52" i="27"/>
  <c r="AH17" i="27"/>
  <c r="AB94" i="27"/>
  <c r="H73" i="27"/>
  <c r="AH84" i="27"/>
  <c r="N18" i="27"/>
  <c r="X24" i="27"/>
  <c r="N32" i="27"/>
  <c r="V92" i="27"/>
  <c r="V19" i="27"/>
  <c r="N64" i="27"/>
  <c r="Z38" i="27"/>
  <c r="H17" i="27"/>
  <c r="AB80" i="27"/>
  <c r="T31" i="27"/>
  <c r="X43" i="27"/>
  <c r="R69" i="27"/>
  <c r="R47" i="27"/>
  <c r="H57" i="27"/>
  <c r="N58" i="27"/>
  <c r="AF29" i="27"/>
  <c r="Z48" i="27"/>
  <c r="N10" i="27"/>
  <c r="P66" i="27"/>
  <c r="V57" i="27"/>
  <c r="AD48" i="27"/>
  <c r="P24" i="27"/>
  <c r="AB7" i="27"/>
  <c r="T79" i="27"/>
  <c r="L16" i="27"/>
  <c r="H74" i="27"/>
  <c r="T85" i="27"/>
  <c r="AF81" i="27"/>
  <c r="AH25" i="27"/>
  <c r="N70" i="27"/>
  <c r="AD19" i="27"/>
  <c r="N27" i="27"/>
  <c r="N9" i="27"/>
  <c r="N46" i="27"/>
  <c r="AF72" i="27"/>
  <c r="R11" i="27"/>
  <c r="L71" i="27"/>
  <c r="X66" i="27"/>
  <c r="R82" i="27"/>
  <c r="AH93" i="27"/>
  <c r="X10" i="27"/>
  <c r="AD65" i="27"/>
  <c r="J39" i="27"/>
  <c r="T56" i="27"/>
  <c r="X88" i="27"/>
  <c r="J69" i="27"/>
  <c r="AD77" i="27"/>
  <c r="P63" i="27"/>
  <c r="L52" i="27"/>
  <c r="N88" i="27"/>
  <c r="P37" i="27"/>
  <c r="Z60" i="27"/>
  <c r="V95" i="27"/>
  <c r="V86" i="27"/>
  <c r="H75" i="27"/>
  <c r="AB35" i="27"/>
  <c r="H47" i="27"/>
  <c r="AH7" i="27"/>
  <c r="R50" i="27"/>
  <c r="AF92" i="27"/>
  <c r="J25" i="27"/>
  <c r="AD83" i="27"/>
  <c r="L32" i="27"/>
  <c r="AB28" i="27"/>
  <c r="AF94" i="27"/>
  <c r="V96" i="27"/>
  <c r="V41" i="27"/>
  <c r="L78" i="27"/>
  <c r="AF30" i="27"/>
  <c r="L62" i="27"/>
  <c r="H37" i="27"/>
  <c r="V33" i="27"/>
  <c r="AH31" i="27"/>
  <c r="R24" i="27"/>
  <c r="V24" i="27"/>
  <c r="AB57" i="27"/>
  <c r="L51" i="27"/>
  <c r="J34" i="27"/>
  <c r="L30" i="27"/>
  <c r="V42" i="27"/>
  <c r="R83" i="27"/>
  <c r="AB74" i="27"/>
  <c r="Z21" i="27"/>
  <c r="X67" i="27"/>
  <c r="N17" i="27"/>
  <c r="V36" i="27"/>
  <c r="L23" i="27"/>
  <c r="AF84" i="27"/>
  <c r="V12" i="27"/>
  <c r="L24" i="27"/>
  <c r="AH63" i="27"/>
  <c r="J61" i="27"/>
  <c r="H67" i="27"/>
  <c r="N62" i="27"/>
  <c r="N97" i="27"/>
  <c r="J6" i="27"/>
  <c r="AD66" i="27"/>
  <c r="AD24" i="27"/>
  <c r="N44" i="27"/>
  <c r="P65" i="27"/>
  <c r="N29" i="27"/>
  <c r="R18" i="27"/>
  <c r="AB47" i="27"/>
  <c r="H9" i="27"/>
  <c r="X13" i="27"/>
  <c r="T47" i="27"/>
  <c r="AH51" i="27"/>
  <c r="R28" i="27"/>
  <c r="L21" i="27"/>
  <c r="T6" i="27"/>
  <c r="AD12" i="27"/>
  <c r="Z34" i="27"/>
  <c r="N57" i="27"/>
  <c r="AH87" i="27"/>
  <c r="AB33" i="27"/>
  <c r="N66" i="27"/>
  <c r="N26" i="27"/>
  <c r="J87" i="27"/>
  <c r="N14" i="27"/>
  <c r="Z73" i="27"/>
  <c r="J67" i="27"/>
  <c r="J89" i="27"/>
  <c r="T21" i="27"/>
  <c r="L47" i="27"/>
  <c r="X97" i="27"/>
  <c r="H87" i="27"/>
  <c r="L11" i="27"/>
  <c r="AD9" i="27"/>
  <c r="X8" i="27"/>
  <c r="X7" i="27"/>
  <c r="Z14" i="27"/>
  <c r="Z86" i="27"/>
  <c r="AF74" i="27"/>
  <c r="L92" i="27"/>
  <c r="N35" i="27"/>
  <c r="AD43" i="27"/>
  <c r="AB16" i="27"/>
  <c r="X42" i="27"/>
  <c r="R46" i="27"/>
  <c r="P98" i="27"/>
  <c r="X5" i="27"/>
  <c r="AD67" i="27"/>
  <c r="X94" i="27"/>
  <c r="H56" i="27"/>
  <c r="J53" i="27"/>
  <c r="L80" i="27"/>
  <c r="V77" i="27"/>
  <c r="L93" i="27"/>
  <c r="P67" i="27"/>
  <c r="Z62" i="27"/>
  <c r="Z28" i="27"/>
  <c r="R92" i="27"/>
  <c r="T46" i="27"/>
  <c r="V78" i="27"/>
  <c r="X11" i="27"/>
  <c r="P97" i="27"/>
  <c r="L25" i="27"/>
  <c r="V75" i="27"/>
  <c r="L64" i="27"/>
  <c r="X64" i="27"/>
  <c r="Z83" i="27"/>
  <c r="J9" i="27"/>
  <c r="AD98" i="27"/>
  <c r="P13" i="27"/>
  <c r="V50" i="27"/>
  <c r="AH47" i="27"/>
  <c r="R48" i="27"/>
  <c r="P14" i="27"/>
  <c r="J20" i="27"/>
  <c r="AD25" i="27"/>
  <c r="AF78" i="27"/>
  <c r="AF73" i="27"/>
  <c r="H38" i="27"/>
  <c r="R77" i="27"/>
  <c r="J37" i="27"/>
  <c r="AD60" i="27"/>
  <c r="T48" i="27"/>
  <c r="V14" i="27"/>
  <c r="AB21" i="27"/>
  <c r="L76" i="27"/>
  <c r="J10" i="27"/>
  <c r="X90" i="27"/>
  <c r="AF86" i="27"/>
  <c r="Z41" i="27"/>
  <c r="AH46" i="27"/>
  <c r="J50" i="27"/>
  <c r="V84" i="27"/>
  <c r="T38" i="27"/>
  <c r="AH39" i="27"/>
  <c r="AB11" i="27"/>
  <c r="P34" i="27"/>
  <c r="AB34" i="27"/>
  <c r="AH80" i="27"/>
  <c r="L84" i="27"/>
  <c r="AF23" i="27"/>
  <c r="AF25" i="27"/>
  <c r="T30" i="27"/>
  <c r="AB30" i="27"/>
  <c r="AF28" i="27"/>
  <c r="J64" i="27"/>
  <c r="T41" i="27"/>
  <c r="J17" i="27"/>
  <c r="L4" i="27"/>
  <c r="R43" i="27"/>
  <c r="L37" i="27"/>
  <c r="N48" i="27"/>
  <c r="AD54" i="27"/>
  <c r="AH94" i="27"/>
  <c r="Z26" i="27"/>
  <c r="AD40" i="27"/>
  <c r="X49" i="27"/>
  <c r="AB65" i="27"/>
  <c r="AH35" i="27"/>
  <c r="AD99" i="27"/>
  <c r="N20" i="27"/>
  <c r="H49" i="27"/>
  <c r="H26" i="27"/>
  <c r="AD4" i="27"/>
  <c r="AF55" i="27"/>
  <c r="T22" i="27"/>
  <c r="V31" i="27"/>
  <c r="N93" i="27"/>
  <c r="L14" i="27"/>
  <c r="R35" i="27"/>
  <c r="X32" i="27"/>
  <c r="AB68" i="27"/>
  <c r="V62" i="27"/>
  <c r="J36" i="27"/>
  <c r="T69" i="27"/>
  <c r="X84" i="27"/>
  <c r="AD7" i="27"/>
  <c r="AH79" i="27"/>
  <c r="AH10" i="27"/>
  <c r="H27" i="27"/>
  <c r="T19" i="27"/>
  <c r="AD8" i="27"/>
  <c r="T44" i="27"/>
  <c r="H43" i="27"/>
  <c r="R79" i="27"/>
  <c r="H84" i="27"/>
  <c r="J75" i="27"/>
  <c r="J35" i="27"/>
  <c r="V13" i="27"/>
  <c r="R25" i="27"/>
  <c r="AB55" i="27"/>
  <c r="L31" i="27"/>
  <c r="N19" i="27"/>
  <c r="AB72" i="27"/>
  <c r="N54" i="27"/>
  <c r="Z69" i="27"/>
  <c r="H32" i="27"/>
  <c r="AF38" i="27"/>
  <c r="N75" i="27"/>
  <c r="AH71" i="27"/>
  <c r="AF66" i="27"/>
  <c r="L82" i="27"/>
  <c r="Z64" i="27"/>
  <c r="R40" i="27"/>
  <c r="N81" i="27"/>
  <c r="Z54" i="27"/>
  <c r="AB27" i="27"/>
  <c r="Z85" i="27"/>
  <c r="J63" i="27"/>
  <c r="H11" i="27"/>
  <c r="N87" i="27"/>
  <c r="T25" i="27"/>
  <c r="AF37" i="27"/>
  <c r="P19" i="27"/>
  <c r="V26" i="27"/>
  <c r="N25" i="27"/>
  <c r="N63" i="27"/>
  <c r="T62" i="27"/>
  <c r="AD69" i="27"/>
  <c r="AF64" i="27"/>
  <c r="L69" i="27"/>
  <c r="R62" i="27"/>
  <c r="J15" i="27"/>
  <c r="AH34" i="27"/>
  <c r="J57" i="27"/>
  <c r="V94" i="27"/>
  <c r="P7" i="27"/>
  <c r="N30" i="27"/>
  <c r="R98" i="27"/>
  <c r="AD68" i="27"/>
  <c r="H89" i="27"/>
  <c r="J99" i="27"/>
  <c r="N42" i="27"/>
  <c r="V76" i="27"/>
  <c r="P18" i="27"/>
  <c r="AH54" i="27"/>
  <c r="AH11" i="27"/>
  <c r="T12" i="27"/>
  <c r="T7" i="27"/>
  <c r="AH81" i="27"/>
  <c r="Z81" i="27"/>
  <c r="P53" i="27"/>
  <c r="L15" i="27"/>
  <c r="R37" i="27"/>
  <c r="L63" i="27"/>
  <c r="J93" i="27"/>
  <c r="N60" i="27"/>
  <c r="AD16" i="27"/>
  <c r="Z22" i="27"/>
  <c r="AF47" i="27"/>
  <c r="AB70" i="27"/>
  <c r="R65" i="27"/>
  <c r="V20" i="27"/>
  <c r="AB37" i="27"/>
  <c r="V29" i="27"/>
  <c r="AH59" i="27"/>
  <c r="AB69" i="27"/>
  <c r="L40" i="27"/>
  <c r="P26" i="27"/>
  <c r="P8" i="27"/>
  <c r="X15" i="27"/>
  <c r="AH99" i="27"/>
  <c r="P79" i="27"/>
  <c r="Z58" i="27"/>
  <c r="R44" i="27"/>
  <c r="J94" i="27"/>
  <c r="AB40" i="27"/>
  <c r="AF34" i="27"/>
  <c r="X37" i="27"/>
  <c r="R42" i="27"/>
  <c r="H85" i="27"/>
  <c r="AH77" i="27"/>
  <c r="AD87" i="27"/>
  <c r="T90" i="27"/>
  <c r="AD53" i="27"/>
  <c r="AD62" i="27"/>
  <c r="AH27" i="27"/>
  <c r="R91" i="27"/>
  <c r="AH38" i="27"/>
  <c r="Z95" i="27"/>
  <c r="X30" i="27"/>
  <c r="J73" i="27"/>
  <c r="J59" i="27"/>
  <c r="X50" i="27"/>
  <c r="N11" i="27"/>
  <c r="AF62" i="27"/>
  <c r="V58" i="27"/>
  <c r="J26" i="27"/>
  <c r="AH6" i="27"/>
  <c r="AD64" i="27"/>
  <c r="H64" i="27"/>
  <c r="V68" i="27"/>
  <c r="R63" i="27"/>
  <c r="V11" i="27"/>
  <c r="AD71" i="27"/>
  <c r="P25" i="27"/>
  <c r="L10" i="27"/>
  <c r="AH40" i="27"/>
  <c r="J78" i="27"/>
  <c r="V73" i="27"/>
  <c r="L79" i="27"/>
  <c r="AF43" i="27"/>
  <c r="H99" i="27"/>
  <c r="AF60" i="27"/>
  <c r="J45" i="27"/>
  <c r="AB8" i="27"/>
  <c r="AF54" i="27"/>
  <c r="AF22" i="27"/>
  <c r="V66" i="27"/>
  <c r="AH68" i="27"/>
  <c r="AF59" i="27"/>
  <c r="T32" i="27"/>
  <c r="X47" i="27"/>
  <c r="T23" i="27"/>
  <c r="T9" i="27"/>
  <c r="R41" i="27"/>
  <c r="J48" i="27"/>
  <c r="P27" i="27"/>
  <c r="AB46" i="27"/>
  <c r="T20" i="27"/>
  <c r="V30" i="27"/>
  <c r="R64" i="27"/>
  <c r="V88" i="27"/>
  <c r="J42" i="27"/>
  <c r="N89" i="27"/>
  <c r="AD17" i="27"/>
  <c r="P40" i="27"/>
  <c r="AB31" i="27"/>
  <c r="P84" i="27"/>
  <c r="H35" i="27"/>
  <c r="T29" i="27"/>
  <c r="AB18" i="27"/>
  <c r="T94" i="27"/>
  <c r="P71" i="27"/>
  <c r="R76" i="27"/>
  <c r="J90" i="27"/>
  <c r="H98" i="27"/>
  <c r="AF75" i="27"/>
  <c r="L28" i="27"/>
  <c r="T66" i="27"/>
  <c r="H44" i="27"/>
  <c r="P92" i="27"/>
  <c r="R81" i="27"/>
  <c r="J79" i="27"/>
  <c r="N78" i="27"/>
  <c r="N43" i="27"/>
  <c r="AF50" i="27"/>
  <c r="H41" i="27"/>
  <c r="AF68" i="27"/>
  <c r="T59" i="27"/>
  <c r="T10" i="27"/>
  <c r="T18" i="27"/>
  <c r="H54" i="27"/>
  <c r="T65" i="27"/>
  <c r="Z39" i="27"/>
  <c r="L67" i="27"/>
  <c r="AF70" i="27"/>
  <c r="AD50" i="27"/>
  <c r="Z70" i="27"/>
  <c r="Z37" i="27"/>
  <c r="AD23" i="27"/>
  <c r="J11" i="27"/>
  <c r="V34" i="27"/>
  <c r="V89" i="27"/>
  <c r="L7" i="27"/>
  <c r="J38" i="27"/>
  <c r="Z33" i="27"/>
  <c r="H15" i="27"/>
  <c r="H58" i="27"/>
  <c r="L17" i="27"/>
  <c r="AD96" i="27"/>
  <c r="H77" i="27"/>
  <c r="X17" i="27"/>
  <c r="H22" i="27"/>
  <c r="H51" i="27"/>
  <c r="V35" i="27"/>
  <c r="T76" i="27"/>
  <c r="R80" i="27"/>
  <c r="H92" i="27"/>
  <c r="AF36" i="27"/>
  <c r="X26" i="27"/>
  <c r="Z9" i="27"/>
  <c r="AD29" i="27"/>
  <c r="P50" i="27"/>
  <c r="Z87" i="27"/>
  <c r="P64" i="27"/>
  <c r="AD63" i="27"/>
  <c r="Z46" i="27"/>
  <c r="AD10" i="27"/>
  <c r="AH8" i="27"/>
  <c r="Z90" i="27"/>
  <c r="Z35" i="27"/>
  <c r="AB92" i="27"/>
  <c r="X71" i="27"/>
  <c r="X53" i="27"/>
  <c r="H53" i="27"/>
  <c r="J77" i="27"/>
  <c r="H19" i="27"/>
  <c r="V22" i="27"/>
  <c r="T60" i="27"/>
  <c r="J65" i="27"/>
  <c r="J8" i="27"/>
  <c r="R99" i="27"/>
  <c r="X57" i="27"/>
  <c r="R75" i="27"/>
  <c r="P12" i="27"/>
  <c r="J62" i="27"/>
  <c r="X28" i="27"/>
  <c r="L60" i="27"/>
  <c r="N40" i="27"/>
  <c r="H34" i="27"/>
  <c r="J22" i="27"/>
  <c r="H66" i="27"/>
  <c r="T80" i="27"/>
  <c r="X76" i="27"/>
  <c r="AH70" i="27"/>
  <c r="Z8" i="27"/>
  <c r="Z55" i="27"/>
  <c r="T49" i="27"/>
  <c r="R5" i="27"/>
  <c r="AF49" i="27"/>
  <c r="J46" i="27"/>
  <c r="N34" i="27"/>
  <c r="AF51" i="27"/>
  <c r="AB6" i="27"/>
  <c r="Z40" i="27"/>
  <c r="T52" i="27"/>
  <c r="P36" i="27"/>
  <c r="Z77" i="27"/>
  <c r="L56" i="27"/>
  <c r="J40" i="27"/>
  <c r="N50" i="27"/>
  <c r="X69" i="27"/>
  <c r="AH62" i="27"/>
  <c r="L49" i="27"/>
  <c r="J18" i="27"/>
  <c r="X18" i="27"/>
  <c r="AH64" i="27"/>
  <c r="AH78" i="27"/>
  <c r="J51" i="27"/>
  <c r="T55" i="27"/>
  <c r="P81" i="27"/>
  <c r="AB51" i="27"/>
  <c r="N33" i="27"/>
  <c r="P99" i="27"/>
  <c r="H68" i="27"/>
  <c r="X21" i="27"/>
  <c r="R15" i="27"/>
  <c r="T61" i="27"/>
  <c r="J83" i="27"/>
  <c r="AB9" i="27"/>
  <c r="H25" i="27"/>
  <c r="T15" i="27"/>
  <c r="AB84" i="27"/>
  <c r="AB86" i="27"/>
  <c r="R10" i="27"/>
  <c r="J23" i="27"/>
  <c r="Z82" i="27"/>
  <c r="V4" i="27"/>
  <c r="AH29" i="27"/>
  <c r="AD52" i="27"/>
  <c r="X12" i="27"/>
  <c r="AB38" i="27"/>
  <c r="AH37" i="27"/>
  <c r="J85" i="27"/>
  <c r="AH67" i="27"/>
  <c r="Z51" i="27"/>
  <c r="Z74" i="27"/>
  <c r="J3" i="7" l="1"/>
  <c r="Z3" i="7"/>
  <c r="AB3" i="7"/>
  <c r="L3" i="7"/>
  <c r="N3" i="7"/>
  <c r="V3" i="7"/>
  <c r="AD3" i="7"/>
  <c r="P3" i="7"/>
  <c r="T3" i="7"/>
  <c r="AH3" i="7"/>
  <c r="R3" i="7"/>
  <c r="X3" i="7"/>
  <c r="H3" i="7"/>
  <c r="AF3" i="7"/>
  <c r="P3" i="27"/>
  <c r="Z3" i="27"/>
  <c r="N3" i="27"/>
  <c r="AB3" i="27"/>
  <c r="T3" i="27"/>
  <c r="AH3" i="27"/>
  <c r="AF3" i="27"/>
  <c r="H3" i="27"/>
  <c r="AD3" i="27"/>
  <c r="V3" i="27"/>
  <c r="J3" i="27"/>
  <c r="X3" i="27"/>
  <c r="L3" i="27"/>
  <c r="R3" i="27"/>
  <c r="Y1" i="7" l="1"/>
  <c r="B3" i="7" s="1"/>
  <c r="C1" i="7" s="1"/>
  <c r="Y1" i="27"/>
  <c r="B3" i="27" s="1"/>
  <c r="C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<sst xmlns="http://schemas.openxmlformats.org/spreadsheetml/2006/main" count="3428" uniqueCount="846">
  <si>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</si>
  <si>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</si>
  <si>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</si>
  <si>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</si>
  <si>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</si>
  <si>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</si>
  <si>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</si>
  <si>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</si>
  <si>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</si>
  <si>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</si>
  <si>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</si>
  <si>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</si>
  <si>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</si>
  <si>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</si>
  <si>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</si>
  <si>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</si>
  <si>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</si>
  <si>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</si>
  <si>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</si>
  <si>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</si>
  <si>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</si>
  <si>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</si>
  <si>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</si>
  <si>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</si>
  <si>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</si>
  <si>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</si>
  <si>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</si>
  <si>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</si>
  <si>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</si>
  <si>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</si>
  <si>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</si>
  <si>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</si>
  <si>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</si>
  <si>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</si>
  <si>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</si>
  <si>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</si>
  <si>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</si>
  <si>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</si>
  <si>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</si>
  <si>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</si>
  <si>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</si>
  <si>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</si>
  <si>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</si>
  <si>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</si>
  <si>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</si>
  <si>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</si>
  <si>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</si>
  <si>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</si>
  <si>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</si>
  <si>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</si>
  <si>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</si>
  <si>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</si>
  <si>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</si>
  <si>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</si>
  <si>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</si>
  <si>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</si>
  <si>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</si>
  <si>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</si>
  <si>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</si>
  <si>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</si>
  <si>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</si>
  <si>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</si>
  <si>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</si>
  <si>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</si>
  <si>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</si>
  <si>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</si>
  <si>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</si>
  <si>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</si>
  <si>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</si>
  <si>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</si>
  <si>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</si>
  <si>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</si>
  <si>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</si>
  <si>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</si>
  <si>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in the SAA workstream timesheets must go via </t>
    </r>
    <r>
      <rPr>
        <b/>
        <sz val="11"/>
        <color theme="4" tint="0.249977111117893"/>
        <rFont val="Calibri"/>
        <family val="2"/>
        <scheme val="minor"/>
      </rPr>
      <t>SAAHR@soton.ac.uk</t>
    </r>
    <r>
      <rPr>
        <sz val="11"/>
        <color theme="1"/>
        <rFont val="Calibri"/>
        <family val="2"/>
        <scheme val="minor"/>
      </rPr>
      <t xml:space="preserve"> once the manager has confirmed the working hours are correct.</t>
    </r>
  </si>
  <si>
    <t>v16b March 2023</t>
  </si>
  <si>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</si>
  <si>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t>v16c August 2023</t>
  </si>
  <si>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</si>
  <si>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</si>
  <si>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</si>
  <si>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</si>
  <si>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</si>
  <si>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</si>
  <si>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</si>
  <si>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</si>
  <si>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Please select claim period</t>
  </si>
  <si>
    <t>Do you hold a Student, Skilled Worker or GAE visa?</t>
  </si>
  <si>
    <t>Please select</t>
  </si>
  <si>
    <t>Faculty:</t>
  </si>
  <si>
    <t>Please select faculty</t>
  </si>
  <si>
    <t>School/Dept:</t>
  </si>
  <si>
    <t>Select faculty first</t>
  </si>
  <si>
    <t>Type of work:</t>
  </si>
  <si>
    <t>Please select type of work</t>
  </si>
  <si>
    <t>Pay Rate:</t>
  </si>
  <si>
    <t>Select type of work first</t>
  </si>
  <si>
    <t>/hour</t>
  </si>
  <si>
    <t>Other rate (enter to right)</t>
  </si>
  <si>
    <t>Type of work (2):</t>
  </si>
  <si>
    <t>Pay Rate (2):</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</si>
  <si>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</si>
  <si>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</si>
  <si>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</si>
  <si>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</si>
  <si>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</si>
  <si>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</si>
  <si>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</si>
  <si>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</si>
  <si>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</si>
  <si>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</si>
  <si>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</si>
  <si>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</si>
  <si>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</si>
  <si>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</si>
  <si>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</si>
  <si>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</si>
  <si>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</si>
  <si>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</si>
  <si>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</si>
  <si>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</si>
  <si>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</si>
  <si>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</si>
  <si>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</si>
  <si>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</si>
  <si>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</si>
  <si>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</si>
  <si>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</si>
  <si>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</si>
  <si>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</si>
  <si>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</si>
  <si>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</si>
  <si>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</si>
  <si>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</si>
  <si>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</si>
  <si>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</si>
  <si>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</si>
  <si>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</si>
  <si>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</si>
  <si>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</si>
  <si>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</si>
  <si>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</si>
  <si>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</si>
  <si>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</si>
  <si>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</si>
  <si>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</si>
  <si>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t>No</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</si>
  <si>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</si>
  <si>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</si>
  <si>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</si>
  <si>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</si>
  <si>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</si>
  <si>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</si>
  <si>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</si>
  <si>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</si>
  <si>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</si>
  <si>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</si>
  <si>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</si>
  <si>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</si>
  <si>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</si>
  <si>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</si>
  <si>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</si>
  <si>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</si>
  <si>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</si>
  <si>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</si>
  <si>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</si>
  <si>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</si>
  <si>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</si>
  <si>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</si>
  <si>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</si>
  <si>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</si>
  <si>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</si>
  <si>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</si>
  <si>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</si>
  <si>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</si>
  <si>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</si>
  <si>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</si>
  <si>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</si>
  <si>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</si>
  <si>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</si>
  <si>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</si>
  <si>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</si>
  <si>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</si>
  <si>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</si>
  <si>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</si>
  <si>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</si>
  <si>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</si>
  <si>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</si>
  <si>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</si>
  <si>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</si>
  <si>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</si>
  <si>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</si>
  <si>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</si>
  <si>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</si>
  <si>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</si>
  <si>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</si>
  <si>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</si>
  <si>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</si>
  <si>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</si>
  <si>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</si>
  <si>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</si>
  <si>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</si>
  <si>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</si>
  <si>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</si>
  <si>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</si>
  <si>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</si>
  <si>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</si>
  <si>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</si>
  <si>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</si>
  <si>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</si>
  <si>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</si>
  <si>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</si>
  <si>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</si>
  <si>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</si>
  <si>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</si>
  <si>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Holiday Pay Basis:</t>
  </si>
  <si>
    <t>Holiday pay included in pay rate (default)</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</si>
  <si>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</si>
  <si>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</si>
  <si>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</si>
  <si>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</si>
  <si>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</si>
  <si>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</si>
  <si>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</si>
  <si>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</si>
  <si>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</si>
  <si>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</si>
  <si>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</si>
  <si>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</si>
  <si>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</si>
  <si>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</si>
  <si>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UniWorkforce claim form version 15.0 Valid for claims between 28 November 2022 and 30 July 2023 only. This version may not be used after this date.</t>
  </si>
  <si>
    <t>Holiday pay due in addition to pay rate</t>
  </si>
  <si>
    <t>PGR Student Demonstrator</t>
  </si>
  <si>
    <t>Demonstrator Rate</t>
  </si>
  <si>
    <r>
      <t>Uni</t>
    </r>
    <r>
      <rPr>
        <i/>
        <sz val="14"/>
        <rFont val="Calibri"/>
        <family val="2"/>
        <scheme val="minor"/>
      </rPr>
      <t>Workforce</t>
    </r>
    <r>
      <rPr>
        <sz val="14"/>
        <rFont val="Calibri"/>
        <family val="2"/>
        <scheme val="minor"/>
      </rPr>
      <t xml:space="preserve"> claim form version 17d Valid for claims between 30 January 2023 and 29 October 2023. This version may not be used after this date.</t>
    </r>
  </si>
  <si>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</si>
  <si>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</si>
  <si>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</si>
  <si>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</si>
  <si>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</si>
  <si>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</si>
  <si>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</si>
  <si>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</si>
  <si>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</si>
  <si>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</si>
  <si>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</si>
  <si>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</si>
  <si>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</si>
  <si>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</si>
  <si>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</si>
  <si>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</si>
  <si>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</si>
  <si>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</si>
  <si>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</si>
  <si>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</si>
  <si>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</si>
  <si>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</si>
  <si>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</si>
  <si>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</si>
  <si>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</si>
  <si>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</si>
  <si>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</si>
  <si>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</si>
  <si>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</si>
  <si>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</si>
  <si>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</si>
  <si>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</si>
  <si>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</si>
  <si>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</si>
  <si>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</si>
  <si>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</si>
  <si>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</si>
  <si>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</si>
  <si>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</si>
  <si>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</si>
  <si>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</si>
  <si>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</si>
  <si>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</si>
  <si>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</si>
  <si>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</si>
  <si>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</si>
  <si>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</si>
  <si>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</si>
  <si>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</si>
  <si>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</si>
  <si>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</si>
  <si>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</si>
  <si>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</si>
  <si>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</si>
  <si>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</si>
  <si>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</si>
  <si>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</si>
  <si>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</si>
  <si>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</si>
  <si>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</si>
  <si>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</si>
  <si>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</si>
  <si>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</si>
  <si>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</si>
  <si>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Vacation*</t>
  </si>
  <si>
    <t>Term Time</t>
  </si>
  <si>
    <t>Notes</t>
  </si>
  <si>
    <t>Ref</t>
  </si>
  <si>
    <t>B</t>
  </si>
  <si>
    <t>C</t>
  </si>
  <si>
    <t>D</t>
  </si>
  <si>
    <t>E</t>
  </si>
  <si>
    <t>F</t>
  </si>
  <si>
    <t>H</t>
  </si>
  <si>
    <t>I</t>
  </si>
  <si>
    <t>J</t>
  </si>
  <si>
    <t>K</t>
  </si>
  <si>
    <t>L</t>
  </si>
  <si>
    <t>M</t>
  </si>
  <si>
    <t>N</t>
  </si>
  <si>
    <t>O</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</si>
  <si>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</si>
  <si>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</si>
  <si>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</si>
  <si>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</si>
  <si>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</si>
  <si>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</si>
  <si>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</si>
  <si>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</si>
  <si>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</si>
  <si>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Level 1a (Spine Point 10)</t>
  </si>
  <si>
    <t>Level 1a (Spine Point 6)</t>
  </si>
  <si>
    <t>&lt;Moved to SP6 from 1 Jun 2020, SP10 from 1 Jan 2023</t>
  </si>
  <si>
    <t>Level 1b (Spine Point 11)</t>
  </si>
  <si>
    <t>Level 1b (Spine Point 7)</t>
  </si>
  <si>
    <t>&lt;Moved to SP7 from 1 Jun 2020, SP11 from 1 Jan 2023</t>
  </si>
  <si>
    <t>Level 2a (Spine Point 13)</t>
  </si>
  <si>
    <t>Level 2a (Spine Point 9)</t>
  </si>
  <si>
    <t>&lt;Moved to SP9 from 1 Jun 2020, SP13 from 1 Jan 2023</t>
  </si>
  <si>
    <t>Level 2b (Spine Point 17)</t>
  </si>
  <si>
    <t>Level 2b (Spine Point 13)</t>
  </si>
  <si>
    <t>&lt;Moved to SP17 from 1 Jan 2023</t>
  </si>
  <si>
    <t>Level 3 (Spine Point 22)</t>
  </si>
  <si>
    <t>Level 3 (Spine Point 20)</t>
  </si>
  <si>
    <t>&lt;Moved to SP22 from 1 Jan 2023</t>
  </si>
  <si>
    <t>Level 4 (Spine Point 28)</t>
  </si>
  <si>
    <t>Level 4 (Spine Point 27)</t>
  </si>
  <si>
    <t>&lt;Moved to SP28 from 1 Jan 2023</t>
  </si>
  <si>
    <t>Min. Rate (Spine Point 31)</t>
  </si>
  <si>
    <t>&lt;Moved to SP31 from 1 Jan 2023</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</si>
  <si>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</si>
  <si>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</si>
  <si>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</si>
  <si>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</si>
  <si>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</si>
  <si>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</si>
  <si>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</si>
  <si>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</si>
  <si>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</si>
  <si>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</si>
  <si>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</si>
  <si>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</si>
  <si>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</si>
  <si>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</si>
  <si>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</si>
  <si>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</si>
  <si>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</si>
  <si>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</si>
  <si>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Level 5 (Spine Point 35)</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</si>
  <si>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</si>
  <si>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</si>
  <si>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</si>
  <si>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</si>
  <si>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</si>
  <si>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</si>
  <si>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</si>
  <si>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</si>
  <si>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</si>
  <si>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</si>
  <si>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</si>
  <si>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</si>
  <si>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</si>
  <si>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</si>
  <si>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</si>
  <si>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</si>
  <si>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Administrative/Other Work</t>
  </si>
  <si>
    <t>UWF</t>
  </si>
  <si>
    <t>Arts on Campus</t>
  </si>
  <si>
    <t>Catering Work</t>
  </si>
  <si>
    <t>Cleaning Work</t>
  </si>
  <si>
    <t>Consultancy</t>
  </si>
  <si>
    <t>Early Years Centre Work</t>
  </si>
  <si>
    <t>Exam Invigilation</t>
  </si>
  <si>
    <t>INVIG</t>
  </si>
  <si>
    <t>Internship Third Sector</t>
  </si>
  <si>
    <t>ESI1</t>
  </si>
  <si>
    <t>Internship UoS</t>
  </si>
  <si>
    <t>Lecturing</t>
  </si>
  <si>
    <t>Library Work</t>
  </si>
  <si>
    <t>Marking</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</si>
  <si>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</si>
  <si>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</si>
  <si>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</si>
  <si>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</si>
  <si>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</si>
  <si>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</si>
  <si>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</si>
  <si>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</si>
  <si>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</si>
  <si>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</si>
  <si>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</si>
  <si>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</si>
  <si>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</si>
  <si>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</si>
  <si>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</si>
  <si>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</si>
  <si>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</si>
  <si>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Arts and Humanities</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</si>
  <si>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</si>
  <si>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</si>
  <si>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</si>
  <si>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</si>
  <si>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</si>
  <si>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</si>
  <si>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</si>
  <si>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</si>
  <si>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</si>
  <si>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</si>
  <si>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</si>
  <si>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</si>
  <si>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</si>
  <si>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</si>
  <si>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</si>
  <si>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</si>
  <si>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</si>
  <si>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</si>
  <si>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</si>
  <si>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</si>
  <si>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</si>
  <si>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</si>
  <si>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</si>
  <si>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</si>
  <si>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</si>
  <si>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</si>
  <si>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</si>
  <si>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</si>
  <si>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</si>
  <si>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</si>
  <si>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</si>
  <si>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</si>
  <si>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</si>
  <si>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</si>
  <si>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</si>
  <si>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</si>
  <si>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</si>
  <si>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</si>
  <si>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</si>
  <si>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</si>
  <si>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</si>
  <si>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</si>
  <si>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</si>
  <si>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</si>
  <si>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</si>
  <si>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</si>
  <si>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</si>
  <si>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</si>
  <si>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</si>
  <si>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</si>
  <si>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</si>
  <si>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</si>
  <si>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</si>
  <si>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</si>
  <si>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</si>
  <si>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</si>
  <si>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</si>
  <si>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</si>
  <si>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</si>
  <si>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</si>
  <si>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</si>
  <si>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</si>
  <si>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</si>
  <si>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</si>
  <si>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</si>
  <si>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</si>
  <si>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</si>
  <si>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</si>
  <si>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</si>
  <si>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</si>
  <si>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</si>
  <si>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</si>
  <si>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</si>
  <si>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</si>
  <si>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</si>
  <si>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</si>
  <si>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</si>
  <si>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</si>
  <si>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</si>
  <si>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</si>
  <si>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</si>
  <si>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</si>
  <si>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</si>
  <si>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</si>
  <si>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</si>
  <si>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</si>
  <si>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</si>
  <si>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</si>
  <si>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</si>
  <si>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</si>
  <si>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</si>
  <si>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</si>
  <si>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</si>
  <si>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</si>
  <si>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</si>
  <si>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</si>
  <si>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</si>
  <si>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</si>
  <si>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</si>
  <si>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</si>
  <si>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</si>
  <si>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</si>
  <si>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</si>
  <si>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</si>
  <si>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</si>
  <si>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</si>
  <si>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</si>
  <si>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</si>
  <si>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</si>
  <si>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</si>
  <si>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</si>
  <si>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</si>
  <si>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</si>
  <si>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</si>
  <si>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</si>
  <si>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</si>
  <si>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</si>
  <si>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</si>
  <si>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</si>
  <si>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</si>
  <si>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</si>
  <si>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</si>
  <si>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</si>
  <si>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</si>
  <si>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</si>
  <si>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</si>
  <si>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</si>
  <si>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</si>
  <si>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</si>
  <si>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</si>
  <si>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</si>
  <si>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</si>
  <si>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</si>
  <si>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</si>
  <si>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</si>
  <si>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</si>
  <si>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</si>
  <si>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</si>
  <si>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</si>
  <si>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</si>
  <si>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</si>
  <si>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</si>
  <si>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</si>
  <si>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</si>
  <si>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</si>
  <si>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</si>
  <si>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</si>
  <si>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</si>
  <si>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</si>
  <si>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</si>
  <si>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</si>
  <si>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</si>
  <si>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</si>
  <si>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</si>
  <si>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</si>
  <si>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</si>
  <si>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</si>
  <si>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</si>
  <si>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</si>
  <si>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</si>
  <si>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</si>
  <si>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</si>
  <si>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</si>
  <si>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</si>
  <si>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</si>
  <si>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</si>
  <si>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</si>
  <si>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</si>
  <si>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</si>
  <si>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</si>
  <si>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</si>
  <si>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</si>
  <si>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</si>
  <si>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</si>
  <si>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</si>
  <si>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</si>
  <si>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</si>
  <si>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</si>
  <si>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</si>
  <si>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</si>
  <si>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</si>
  <si>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</si>
  <si>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</si>
  <si>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</si>
  <si>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</si>
  <si>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</si>
  <si>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</si>
  <si>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</si>
  <si>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</si>
  <si>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</si>
  <si>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</si>
  <si>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</si>
  <si>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</si>
  <si>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</si>
  <si>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</si>
  <si>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</si>
  <si>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</si>
  <si>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</si>
  <si>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</si>
  <si>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</si>
  <si>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</si>
  <si>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</si>
  <si>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</si>
  <si>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</si>
  <si>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</si>
  <si>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</si>
  <si>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</si>
  <si>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</si>
  <si>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</si>
  <si>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</si>
  <si>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</si>
  <si>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</si>
  <si>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</si>
  <si>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</si>
  <si>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</si>
  <si>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</si>
  <si>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</si>
  <si>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</si>
  <si>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</si>
  <si>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</si>
  <si>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</si>
  <si>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</si>
  <si>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</si>
  <si>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</si>
  <si>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</si>
  <si>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</si>
  <si>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</si>
  <si>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</si>
  <si>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</si>
  <si>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</si>
  <si>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</si>
  <si>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</si>
  <si>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</si>
  <si>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</si>
  <si>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</si>
  <si>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</si>
  <si>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</si>
  <si>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</si>
  <si>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</si>
  <si>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</si>
  <si>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</si>
  <si>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</si>
  <si>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</si>
  <si>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</si>
  <si>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</si>
  <si>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</si>
  <si>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</si>
  <si>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</si>
  <si>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</si>
  <si>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</si>
  <si>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</si>
  <si>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</si>
  <si>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</si>
  <si>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</si>
  <si>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</si>
  <si>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</si>
  <si>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</si>
  <si>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</si>
  <si>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</si>
  <si>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</si>
  <si>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</si>
  <si>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</si>
  <si>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</si>
  <si>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</si>
  <si>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</si>
  <si>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</si>
  <si>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</si>
  <si>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</si>
  <si>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</si>
  <si>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</si>
  <si>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</si>
  <si>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</si>
  <si>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</si>
  <si>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</si>
  <si>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</si>
  <si>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</si>
  <si>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</si>
  <si>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</si>
  <si>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</si>
  <si>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</si>
  <si>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</si>
  <si>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</si>
  <si>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</si>
  <si>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</si>
  <si>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</si>
  <si>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</si>
  <si>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</si>
  <si>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</si>
  <si>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</si>
  <si>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</si>
  <si>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</si>
  <si>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</si>
  <si>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</si>
  <si>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</si>
  <si>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</si>
  <si>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</si>
  <si>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</si>
  <si>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</si>
  <si>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</si>
  <si>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</si>
  <si>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</si>
  <si>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</si>
  <si>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</si>
  <si>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</si>
  <si>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</si>
  <si>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</si>
  <si>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</si>
  <si>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</si>
  <si>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</si>
  <si>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</si>
  <si>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</si>
  <si>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</si>
  <si>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</si>
  <si>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</si>
  <si>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</si>
  <si>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</si>
  <si>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</si>
  <si>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</si>
  <si>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</si>
  <si>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</si>
  <si>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</si>
  <si>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</si>
  <si>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</si>
  <si>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</si>
  <si>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</si>
  <si>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</si>
  <si>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</si>
  <si>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</si>
  <si>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</si>
  <si>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</si>
  <si>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</si>
  <si>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</si>
  <si>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</si>
  <si>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</si>
  <si>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</si>
  <si>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</si>
  <si>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</si>
  <si>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</si>
  <si>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</si>
  <si>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</si>
  <si>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</si>
  <si>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</si>
  <si>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</si>
  <si>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</si>
  <si>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</si>
  <si>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</si>
  <si>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</si>
  <si>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</si>
  <si>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</si>
  <si>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</si>
  <si>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</si>
  <si>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</si>
  <si>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</si>
  <si>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</si>
  <si>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</si>
  <si>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</si>
  <si>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</si>
  <si>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</si>
  <si>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</si>
  <si>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</si>
  <si>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</si>
  <si>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</si>
  <si>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</si>
  <si>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</si>
  <si>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</si>
  <si>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</si>
  <si>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</si>
  <si>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</si>
  <si>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</si>
  <si>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</si>
  <si>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</si>
  <si>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</si>
  <si>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</si>
  <si>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</si>
  <si>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</si>
  <si>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</si>
  <si>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</si>
  <si>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</si>
  <si>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Student and Education Services</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</si>
  <si>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</si>
  <si>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</si>
  <si>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</si>
  <si>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</si>
  <si>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</si>
  <si>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</si>
  <si>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</si>
  <si>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</si>
  <si>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</si>
  <si>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</si>
  <si>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</si>
  <si>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</si>
  <si>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</si>
  <si>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</si>
  <si>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</si>
  <si>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</si>
  <si>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</si>
  <si>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</si>
  <si>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</si>
  <si>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</si>
  <si>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</si>
  <si>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</si>
  <si>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</si>
  <si>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</si>
  <si>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Main Drop Down</t>
  </si>
  <si>
    <t>Office of the Academic Registrar</t>
  </si>
  <si>
    <t>Residences, Sport and Community</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</si>
  <si>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</si>
  <si>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</si>
  <si>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Q</t>
  </si>
  <si>
    <t>Careers, Employability and Student Enterprise</t>
  </si>
  <si>
    <t>Apr24</t>
  </si>
  <si>
    <t>Healthcare Enterprise and Innovation</t>
  </si>
  <si>
    <t>R</t>
  </si>
  <si>
    <t>S</t>
  </si>
  <si>
    <t>24 February - 30 March 2025</t>
  </si>
  <si>
    <t>31 March - 27 April 2025</t>
  </si>
  <si>
    <t>28 April 2025 - 25 May 2025</t>
  </si>
  <si>
    <t>26 May - 29 June 2025</t>
  </si>
  <si>
    <t>30 June - 27 July 2025</t>
  </si>
  <si>
    <t>&lt;SP19, SP21 from 1 Jan 2023 (Demo)</t>
  </si>
  <si>
    <t>Academic Support Rate</t>
  </si>
  <si>
    <t>28 July - 31 August 2025</t>
  </si>
  <si>
    <t>29 September - 26 October 2025</t>
  </si>
  <si>
    <t>1 September - 28 September 2025</t>
  </si>
  <si>
    <t>27 October - 30 November 2025</t>
  </si>
  <si>
    <t>1 December - 28 December 2025</t>
  </si>
  <si>
    <t>29 December 2025 - 1 February 2026</t>
  </si>
  <si>
    <t>2 February - 1 March 2026</t>
  </si>
  <si>
    <t>T</t>
  </si>
  <si>
    <t>TIMESHEET SUBMISSION DATES TO PAYROLL 2025/26</t>
  </si>
  <si>
    <t>UniWorkforce claim form version 20 Valid for claims between 24 February 2025 and 1 March 2026 only. This version may not be used after this date.</t>
  </si>
  <si>
    <t>v20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</si>
</sst>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796">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4"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0" fontId="27" fillId="15" borderId="6" xfId="0"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0" fillId="3" borderId="7" xfId="0" applyFill="1" applyBorder="1" applyAlignment="1">
      <alignment horizontal="left"/>
    </xf>
    <xf numFmtId="0" fontId="32" fillId="10" borderId="0" xfId="0" applyFont="1" applyFill="1" applyAlignment="1">
      <alignment horizontal="left"/>
    </xf>
    <xf numFmtId="0" fontId="32" fillId="13" borderId="0" xfId="0" applyFont="1" applyFill="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4" fillId="9" borderId="0" xfId="0" applyFont="1" applyFill="1" applyAlignment="1">
      <alignment horizontal="left"/>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0" fillId="3" borderId="0" xfId="0" applyFill="1" applyAlignment="1">
      <alignment horizontal="left"/>
    </xf>
    <xf numFmtId="0" fontId="5" fillId="3" borderId="0" xfId="0" applyFont="1" applyFill="1" applyAlignment="1">
      <alignment horizontal="left"/>
    </xf>
    <xf numFmtId="0" fontId="0" fillId="3" borderId="10" xfId="0" applyFill="1" applyBorder="1" applyAlignment="1">
      <alignment horizontal="left"/>
    </xf>
    <xf numFmtId="0" fontId="0" fillId="3" borderId="0" xfId="0" quotePrefix="1" applyFill="1" applyAlignment="1">
      <alignment horizontal="left" vertical="center" wrapText="1"/>
    </xf>
    <xf numFmtId="0" fontId="0" fillId="3" borderId="15" xfId="0" quotePrefix="1" applyFill="1" applyBorder="1" applyAlignment="1">
      <alignment horizontal="left" vertical="top" wrapText="1"/>
    </xf>
    <xf numFmtId="0" fontId="0" fillId="3" borderId="15" xfId="0" applyFill="1" applyBorder="1" applyAlignment="1">
      <alignment horizontal="left" vertical="top" wrapText="1"/>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32" fillId="17" borderId="0" xfId="0" applyFont="1" applyFill="1" applyAlignment="1">
      <alignment horizontal="left"/>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29" xfId="0" applyNumberFormat="1" applyFont="1" applyFill="1" applyBorder="1" applyAlignment="1">
      <alignment horizontal="center"/>
    </xf>
    <xf numFmtId="167" fontId="8" fillId="3" borderId="99" xfId="0" applyNumberFormat="1" applyFont="1" applyFill="1" applyBorder="1" applyAlignment="1">
      <alignment horizontal="center"/>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0" fontId="41" fillId="3" borderId="4" xfId="0" applyFont="1" applyFill="1" applyBorder="1" applyAlignment="1">
      <alignment horizontal="center" vertical="center"/>
    </xf>
    <xf numFmtId="183" fontId="8" fillId="3" borderId="133" xfId="0" applyNumberFormat="1" applyFont="1" applyFill="1" applyBorder="1" applyAlignment="1">
      <alignment horizontal="center"/>
    </xf>
    <xf numFmtId="183" fontId="8" fillId="3" borderId="134" xfId="0" applyNumberFormat="1" applyFont="1" applyFill="1" applyBorder="1" applyAlignment="1">
      <alignment horizontal="center"/>
    </xf>
    <xf numFmtId="183" fontId="8" fillId="3" borderId="149"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83" fontId="8" fillId="3" borderId="143" xfId="0" applyNumberFormat="1" applyFont="1" applyFill="1" applyBorder="1" applyAlignment="1">
      <alignment horizontal="center"/>
    </xf>
    <xf numFmtId="183" fontId="8" fillId="3" borderId="150" xfId="0" applyNumberFormat="1" applyFont="1" applyFill="1" applyBorder="1" applyAlignment="1">
      <alignment horizont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181" fontId="6" fillId="11" borderId="6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8"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0" fontId="41" fillId="3" borderId="102"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167" fontId="8" fillId="3" borderId="97" xfId="0" applyNumberFormat="1" applyFont="1" applyFill="1" applyBorder="1" applyAlignment="1">
      <alignment horizontal="center"/>
    </xf>
    <xf numFmtId="0" fontId="8" fillId="3" borderId="92" xfId="0" applyFont="1" applyFill="1" applyBorder="1" applyAlignment="1">
      <alignment horizontal="center"/>
    </xf>
    <xf numFmtId="0" fontId="8" fillId="3" borderId="93" xfId="0" applyFont="1" applyFill="1" applyBorder="1" applyAlignment="1">
      <alignment horizontal="center"/>
    </xf>
    <xf numFmtId="180" fontId="40" fillId="3" borderId="45"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4" xfId="0"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67" fontId="0" fillId="11" borderId="85" xfId="0" applyNumberForma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2" xfId="0" applyNumberForma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5" fontId="6" fillId="3" borderId="0" xfId="0" applyNumberFormat="1" applyFont="1" applyFill="1" applyAlignment="1">
      <alignment horizontal="left" vertical="center" textRotation="180"/>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81" fontId="6" fillId="11" borderId="44"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65" fontId="6" fillId="11" borderId="58"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80" fontId="40" fillId="3" borderId="27"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0" fontId="6" fillId="3" borderId="6" xfId="0" applyFont="1" applyFill="1" applyBorder="1" applyAlignment="1">
      <alignment horizontal="center" vertical="center" wrapText="1"/>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128"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0" fontId="14" fillId="0" borderId="0" xfId="0" applyFont="1" applyAlignment="1">
      <alignment horizont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165" fontId="6" fillId="11" borderId="61"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67" fontId="0" fillId="11" borderId="79" xfId="0" applyNumberFormat="1" applyFill="1" applyBorder="1" applyAlignment="1">
      <alignment horizontal="center" vertical="center"/>
    </xf>
    <xf numFmtId="167" fontId="0" fillId="11" borderId="84" xfId="0" applyNumberFormat="1" applyFill="1" applyBorder="1" applyAlignment="1">
      <alignment horizontal="center" vertical="center"/>
    </xf>
    <xf numFmtId="0" fontId="29" fillId="2" borderId="6"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29" fillId="16" borderId="6"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165" fontId="6" fillId="11" borderId="62" xfId="0" applyNumberFormat="1" applyFont="1" applyFill="1" applyBorder="1" applyAlignment="1">
      <alignment horizontal="center" vertical="center"/>
    </xf>
    <xf numFmtId="0" fontId="4" fillId="3" borderId="75" xfId="0" applyFont="1" applyFill="1" applyBorder="1" applyAlignment="1">
      <alignment horizontal="center" vertical="center"/>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83" fontId="8" fillId="3" borderId="151" xfId="0" applyNumberFormat="1" applyFont="1" applyFill="1" applyBorder="1" applyAlignment="1">
      <alignment horizontal="center"/>
    </xf>
    <xf numFmtId="183" fontId="8" fillId="3" borderId="152" xfId="0" applyNumberFormat="1" applyFont="1" applyFill="1" applyBorder="1" applyAlignment="1">
      <alignment horizontal="center"/>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165" fontId="6" fillId="11" borderId="156" xfId="0" applyNumberFormat="1" applyFont="1" applyFill="1" applyBorder="1" applyAlignment="1">
      <alignment horizontal="center" vertical="center"/>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0" fontId="0" fillId="2" borderId="6" xfId="0" applyFill="1" applyBorder="1" applyAlignment="1" applyProtection="1">
      <alignment horizontal="center" vertical="center"/>
      <protection locked="0"/>
    </xf>
    <xf numFmtId="167" fontId="8" fillId="11" borderId="84"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0" fontId="52" fillId="0" borderId="158" xfId="0" applyFont="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3" borderId="0" xfId="0" applyFill="1" applyAlignment="1">
      <alignment horizontal="center"/>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80" fontId="40" fillId="3" borderId="26"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0" fontId="4" fillId="3" borderId="1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4"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0" fontId="0" fillId="3" borderId="5" xfId="0" applyFill="1" applyBorder="1" applyAlignment="1">
      <alignment horizontal="center"/>
    </xf>
    <xf numFmtId="178" fontId="0" fillId="3" borderId="12" xfId="0" applyNumberFormat="1" applyFill="1" applyBorder="1" applyAlignment="1">
      <alignment horizontal="center"/>
    </xf>
    <xf numFmtId="178" fontId="0" fillId="3" borderId="4" xfId="0" applyNumberFormat="1" applyFill="1" applyBorder="1" applyAlignment="1">
      <alignment horizontal="center"/>
    </xf>
    <xf numFmtId="178" fontId="0" fillId="3" borderId="101" xfId="0" applyNumberFormat="1" applyFill="1" applyBorder="1" applyAlignment="1">
      <alignment horizontal="center"/>
    </xf>
    <xf numFmtId="178" fontId="0" fillId="3" borderId="102" xfId="0" applyNumberFormat="1" applyFill="1" applyBorder="1" applyAlignment="1">
      <alignment horizontal="center"/>
    </xf>
    <xf numFmtId="178" fontId="0" fillId="3" borderId="5" xfId="0" applyNumberFormat="1" applyFill="1" applyBorder="1" applyAlignment="1">
      <alignment horizontal="center"/>
    </xf>
    <xf numFmtId="178" fontId="0" fillId="3" borderId="6" xfId="0" applyNumberFormat="1" applyFill="1" applyBorder="1" applyAlignment="1">
      <alignment horizontal="center"/>
    </xf>
    <xf numFmtId="0" fontId="0" fillId="3" borderId="6" xfId="0"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178" fontId="0" fillId="3" borderId="180" xfId="0" applyNumberFormat="1" applyFill="1" applyBorder="1" applyAlignment="1">
      <alignment horizontal="center"/>
    </xf>
    <xf numFmtId="0" fontId="0" fillId="3" borderId="180" xfId="0" applyFill="1" applyBorder="1" applyAlignment="1">
      <alignment horizontal="center"/>
    </xf>
    <xf numFmtId="0" fontId="0" fillId="3" borderId="181" xfId="0" applyFill="1" applyBorder="1" applyAlignment="1">
      <alignment horizontal="center"/>
    </xf>
    <xf numFmtId="178" fontId="0" fillId="3" borderId="182" xfId="0" applyNumberFormat="1" applyFill="1" applyBorder="1" applyAlignment="1">
      <alignment horizontal="center"/>
    </xf>
    <xf numFmtId="178" fontId="0" fillId="3" borderId="179" xfId="0" applyNumberFormat="1" applyFill="1" applyBorder="1" applyAlignment="1">
      <alignment horizontal="center"/>
    </xf>
    <xf numFmtId="0" fontId="0" fillId="3" borderId="96" xfId="0" applyFill="1" applyBorder="1" applyAlignment="1">
      <alignment horizontal="center"/>
    </xf>
    <xf numFmtId="178" fontId="0" fillId="3" borderId="94" xfId="0" applyNumberFormat="1" applyFill="1" applyBorder="1" applyAlignment="1">
      <alignment horizont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1" fillId="3" borderId="6" xfId="0" applyFont="1" applyFill="1" applyBorder="1" applyAlignment="1">
      <alignment horizontal="center" vertical="center"/>
    </xf>
    <xf numFmtId="0" fontId="56" fillId="3" borderId="0" xfId="0" applyFont="1" applyFill="1" applyAlignment="1">
      <alignment horizontal="center" vertical="top"/>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0" fillId="3" borderId="168" xfId="0" applyNumberFormat="1" applyFill="1" applyBorder="1" applyAlignment="1" applyProtection="1">
      <alignment horizontal="center" vertical="center"/>
      <protection locked="0" hidden="1"/>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6" xfId="0" applyFill="1" applyBorder="1" applyAlignment="1">
      <alignment horizontal="left" vertical="top" wrapText="1"/>
    </xf>
    <xf numFmtId="0" fontId="29" fillId="0" borderId="6" xfId="0" applyFont="1" applyBorder="1" applyAlignment="1">
      <alignment horizontal="center"/>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4" fillId="3" borderId="0" xfId="0" applyFont="1" applyFill="1" applyAlignment="1">
      <alignment horizontal="left" vertical="center" wrapText="1"/>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0" fontId="27" fillId="15" borderId="185" xfId="0" applyFont="1" applyFill="1" applyBorder="1" applyAlignment="1">
      <alignment horizontal="center" vertical="center" wrapText="1"/>
    </xf>
    <xf numFmtId="0" fontId="27" fillId="15" borderId="189" xfId="0" applyFont="1" applyFill="1" applyBorder="1" applyAlignment="1">
      <alignment horizontal="center" vertical="center" wrapText="1"/>
    </xf>
    <xf numFmtId="0" fontId="27" fillId="15" borderId="91" xfId="0" applyFont="1" applyFill="1" applyBorder="1" applyAlignment="1">
      <alignment horizontal="center" vertical="center" wrapText="1"/>
    </xf>
    <xf numFmtId="167" fontId="0" fillId="0" borderId="2" xfId="0" applyNumberFormat="1" applyBorder="1" applyAlignment="1">
      <alignment horizontal="center" vertical="center"/>
    </xf>
    <xf numFmtId="174" fontId="0" fillId="0" borderId="0" xfId="0" applyNumberFormat="1"/>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99CC"/>
      <color rgb="FFFFF2CA"/>
      <color rgb="FFFF99FF"/>
      <color rgb="FFFCE8F3"/>
      <color rgb="FFFCEAF4"/>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2:Y63"/>
  <sheetViews>
    <sheetView showRowColHeaders="0" tabSelected="1" zoomScaleNormal="10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33" t="s">
        <v>13</v>
      </c>
      <c r="V2" s="433"/>
      <c r="W2" s="433"/>
      <c r="X2" s="433"/>
      <c r="Y2" s="433"/>
    </row>
    <row r="4" spans="1:25" x14ac:dyDescent="0.25">
      <c r="A4" s="3"/>
      <c r="B4" s="3" t="s">
        <v>14</v>
      </c>
      <c r="C4" s="432" t="s">
        <v>15</v>
      </c>
      <c r="D4" s="432"/>
      <c r="E4" s="432"/>
      <c r="F4" s="432"/>
      <c r="G4" s="432"/>
      <c r="H4" s="432"/>
      <c r="I4" s="432"/>
      <c r="J4" s="432"/>
      <c r="K4" s="432"/>
      <c r="L4" s="432"/>
      <c r="M4" s="432"/>
      <c r="N4" s="432"/>
      <c r="O4" s="432"/>
      <c r="P4" s="432"/>
      <c r="Q4" s="432"/>
      <c r="R4" s="432"/>
      <c r="S4" s="432"/>
      <c r="U4" s="42"/>
      <c r="V4" s="432" t="s">
        <v>16</v>
      </c>
      <c r="W4" s="432"/>
      <c r="X4" s="432"/>
      <c r="Y4" s="432"/>
    </row>
    <row r="5" spans="1:25" x14ac:dyDescent="0.25">
      <c r="C5" s="3" t="s">
        <v>17</v>
      </c>
      <c r="D5" s="424" t="s">
        <v>18</v>
      </c>
      <c r="E5" s="424"/>
      <c r="F5" s="424"/>
      <c r="G5" s="424"/>
      <c r="H5" s="424"/>
      <c r="I5" s="424"/>
      <c r="J5" s="424"/>
      <c r="K5" s="424"/>
      <c r="L5" s="424"/>
      <c r="M5" s="424"/>
      <c r="N5" s="424"/>
      <c r="O5" s="424"/>
      <c r="P5" s="424"/>
      <c r="Q5" s="424"/>
      <c r="R5" s="424"/>
      <c r="S5" s="424"/>
      <c r="U5" s="136"/>
      <c r="V5" s="432" t="s">
        <v>19</v>
      </c>
      <c r="W5" s="432"/>
      <c r="X5" s="432"/>
      <c r="Y5" s="43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7" t="s">
        <v>23</v>
      </c>
      <c r="E8" s="427"/>
      <c r="F8" s="427"/>
      <c r="G8" s="427"/>
      <c r="H8" s="427"/>
      <c r="I8" s="427"/>
      <c r="J8" s="427"/>
      <c r="K8" s="427"/>
      <c r="L8" s="427"/>
      <c r="M8" s="427"/>
      <c r="N8" s="427"/>
      <c r="O8" s="427"/>
      <c r="P8" s="427"/>
      <c r="Q8" s="427"/>
      <c r="R8" s="427"/>
      <c r="S8" s="427"/>
    </row>
    <row r="9" spans="1:25" ht="15" customHeight="1" x14ac:dyDescent="0.25">
      <c r="C9" s="3"/>
      <c r="D9" s="428"/>
      <c r="E9" s="428"/>
      <c r="F9" s="428"/>
      <c r="G9" s="428"/>
      <c r="H9" s="428"/>
      <c r="I9" s="428"/>
      <c r="J9" s="428"/>
      <c r="K9" s="428"/>
      <c r="L9" s="428"/>
      <c r="M9" s="428"/>
      <c r="N9" s="428"/>
      <c r="O9" s="428"/>
      <c r="P9" s="428"/>
      <c r="Q9" s="428"/>
      <c r="R9" s="428"/>
      <c r="S9" s="428"/>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30" t="s">
        <v>25</v>
      </c>
      <c r="F11" s="430"/>
      <c r="G11" s="430"/>
      <c r="H11" s="430"/>
      <c r="I11" s="430"/>
      <c r="J11" s="430"/>
      <c r="K11" s="430"/>
      <c r="L11" s="430"/>
      <c r="M11" s="430"/>
      <c r="N11" s="430"/>
      <c r="O11" s="430"/>
      <c r="P11" s="430"/>
      <c r="Q11" s="430"/>
      <c r="R11" s="430"/>
      <c r="S11" s="430"/>
    </row>
    <row r="12" spans="1:25" x14ac:dyDescent="0.25">
      <c r="E12" s="430"/>
      <c r="F12" s="430"/>
      <c r="G12" s="430"/>
      <c r="H12" s="430"/>
      <c r="I12" s="430"/>
      <c r="J12" s="430"/>
      <c r="K12" s="430"/>
      <c r="L12" s="430"/>
      <c r="M12" s="430"/>
      <c r="N12" s="430"/>
      <c r="O12" s="430"/>
      <c r="P12" s="430"/>
      <c r="Q12" s="430"/>
      <c r="R12" s="430"/>
      <c r="S12" s="430"/>
    </row>
    <row r="13" spans="1:25" x14ac:dyDescent="0.25">
      <c r="E13" s="431"/>
      <c r="F13" s="431"/>
      <c r="G13" s="431"/>
      <c r="H13" s="431"/>
      <c r="I13" s="431"/>
      <c r="J13" s="431"/>
      <c r="K13" s="431"/>
      <c r="L13" s="431"/>
      <c r="M13" s="431"/>
      <c r="N13" s="431"/>
      <c r="O13" s="431"/>
      <c r="P13" s="431"/>
      <c r="Q13" s="431"/>
      <c r="R13" s="431"/>
      <c r="S13" s="431"/>
    </row>
    <row r="14" spans="1:25" ht="15" customHeight="1" x14ac:dyDescent="0.25">
      <c r="D14" s="3" t="s">
        <v>17</v>
      </c>
      <c r="E14" s="431" t="s">
        <v>26</v>
      </c>
      <c r="F14" s="431"/>
      <c r="G14" s="431"/>
      <c r="H14" s="431"/>
      <c r="I14" s="431"/>
      <c r="J14" s="431"/>
      <c r="K14" s="431"/>
      <c r="L14" s="431"/>
      <c r="M14" s="431"/>
      <c r="N14" s="431"/>
      <c r="O14" s="431"/>
      <c r="P14" s="431"/>
      <c r="Q14" s="431"/>
      <c r="R14" s="431"/>
      <c r="S14" s="431"/>
    </row>
    <row r="15" spans="1:25" x14ac:dyDescent="0.25">
      <c r="C15" s="3" t="s">
        <v>17</v>
      </c>
      <c r="D15" s="427" t="s">
        <v>27</v>
      </c>
      <c r="E15" s="427"/>
      <c r="F15" s="427"/>
      <c r="G15" s="427"/>
      <c r="H15" s="427"/>
      <c r="I15" s="427"/>
      <c r="J15" s="427"/>
      <c r="K15" s="427"/>
      <c r="L15" s="427"/>
      <c r="M15" s="427"/>
      <c r="N15" s="427"/>
      <c r="O15" s="427"/>
      <c r="P15" s="427"/>
      <c r="Q15" s="427"/>
      <c r="R15" s="427"/>
      <c r="S15" s="427"/>
    </row>
    <row r="16" spans="1:25" x14ac:dyDescent="0.25">
      <c r="C16" s="3"/>
      <c r="D16" s="428"/>
      <c r="E16" s="428"/>
      <c r="F16" s="428"/>
      <c r="G16" s="428"/>
      <c r="H16" s="428"/>
      <c r="I16" s="428"/>
      <c r="J16" s="428"/>
      <c r="K16" s="428"/>
      <c r="L16" s="428"/>
      <c r="M16" s="428"/>
      <c r="N16" s="428"/>
      <c r="O16" s="428"/>
      <c r="P16" s="428"/>
      <c r="Q16" s="428"/>
      <c r="R16" s="428"/>
      <c r="S16" s="428"/>
    </row>
    <row r="17" spans="1:19" x14ac:dyDescent="0.25">
      <c r="C17" s="3" t="s">
        <v>17</v>
      </c>
      <c r="D17" s="424" t="s">
        <v>28</v>
      </c>
      <c r="E17" s="424"/>
      <c r="F17" s="424"/>
      <c r="G17" s="424"/>
      <c r="H17" s="424"/>
      <c r="I17" s="424"/>
      <c r="J17" s="424"/>
      <c r="K17" s="424"/>
      <c r="L17" s="424"/>
      <c r="M17" s="424"/>
      <c r="N17" s="424"/>
      <c r="O17" s="424"/>
      <c r="P17" s="424"/>
      <c r="Q17" s="424"/>
      <c r="R17" s="424"/>
      <c r="S17" s="424"/>
    </row>
    <row r="18" spans="1:19" ht="15" customHeight="1" x14ac:dyDescent="0.25">
      <c r="C18" s="3" t="s">
        <v>17</v>
      </c>
      <c r="D18" s="430" t="s">
        <v>29</v>
      </c>
      <c r="E18" s="430"/>
      <c r="F18" s="430"/>
      <c r="G18" s="430"/>
      <c r="H18" s="430"/>
      <c r="I18" s="430"/>
      <c r="J18" s="430"/>
      <c r="K18" s="430"/>
      <c r="L18" s="430"/>
      <c r="M18" s="430"/>
      <c r="N18" s="430"/>
      <c r="O18" s="430"/>
      <c r="P18" s="430"/>
      <c r="Q18" s="430"/>
      <c r="R18" s="430"/>
      <c r="S18" s="430"/>
    </row>
    <row r="19" spans="1:19" x14ac:dyDescent="0.25">
      <c r="D19" s="430"/>
      <c r="E19" s="430"/>
      <c r="F19" s="430"/>
      <c r="G19" s="430"/>
      <c r="H19" s="430"/>
      <c r="I19" s="430"/>
      <c r="J19" s="430"/>
      <c r="K19" s="430"/>
      <c r="L19" s="430"/>
      <c r="M19" s="430"/>
      <c r="N19" s="430"/>
      <c r="O19" s="430"/>
      <c r="P19" s="430"/>
      <c r="Q19" s="430"/>
      <c r="R19" s="430"/>
      <c r="S19" s="430"/>
    </row>
    <row r="20" spans="1:19" x14ac:dyDescent="0.25">
      <c r="D20" s="431"/>
      <c r="E20" s="431"/>
      <c r="F20" s="431"/>
      <c r="G20" s="431"/>
      <c r="H20" s="431"/>
      <c r="I20" s="431"/>
      <c r="J20" s="431"/>
      <c r="K20" s="431"/>
      <c r="L20" s="431"/>
      <c r="M20" s="431"/>
      <c r="N20" s="431"/>
      <c r="O20" s="431"/>
      <c r="P20" s="431"/>
      <c r="Q20" s="431"/>
      <c r="R20" s="431"/>
      <c r="S20" s="431"/>
    </row>
    <row r="21" spans="1:19" ht="15" customHeight="1" x14ac:dyDescent="0.25">
      <c r="D21" s="3" t="s">
        <v>17</v>
      </c>
      <c r="E21" s="430" t="s">
        <v>30</v>
      </c>
      <c r="F21" s="430"/>
      <c r="G21" s="430"/>
      <c r="H21" s="430"/>
      <c r="I21" s="430"/>
      <c r="J21" s="430"/>
      <c r="K21" s="430"/>
      <c r="L21" s="430"/>
      <c r="M21" s="430"/>
      <c r="N21" s="430"/>
      <c r="O21" s="430"/>
      <c r="P21" s="430"/>
      <c r="Q21" s="430"/>
      <c r="R21" s="430"/>
      <c r="S21" s="430"/>
    </row>
    <row r="22" spans="1:19" x14ac:dyDescent="0.25">
      <c r="E22" s="431"/>
      <c r="F22" s="431"/>
      <c r="G22" s="431"/>
      <c r="H22" s="431"/>
      <c r="I22" s="431"/>
      <c r="J22" s="431"/>
      <c r="K22" s="431"/>
      <c r="L22" s="431"/>
      <c r="M22" s="431"/>
      <c r="N22" s="431"/>
      <c r="O22" s="431"/>
      <c r="P22" s="431"/>
      <c r="Q22" s="431"/>
      <c r="R22" s="431"/>
      <c r="S22" s="431"/>
    </row>
    <row r="23" spans="1:19" x14ac:dyDescent="0.25">
      <c r="C23" s="3" t="s">
        <v>17</v>
      </c>
      <c r="D23" s="424" t="s">
        <v>31</v>
      </c>
      <c r="E23" s="424"/>
      <c r="F23" s="424"/>
      <c r="G23" s="424"/>
      <c r="H23" s="424"/>
      <c r="I23" s="424"/>
      <c r="J23" s="424"/>
      <c r="K23" s="424"/>
      <c r="L23" s="424"/>
      <c r="M23" s="424"/>
      <c r="N23" s="424"/>
      <c r="O23" s="424"/>
      <c r="P23" s="424"/>
      <c r="Q23" s="424"/>
      <c r="R23" s="424"/>
      <c r="S23" s="424"/>
    </row>
    <row r="24" spans="1:19" ht="15" customHeight="1" x14ac:dyDescent="0.25">
      <c r="D24" s="3" t="s">
        <v>17</v>
      </c>
      <c r="E24" s="430" t="s">
        <v>32</v>
      </c>
      <c r="F24" s="430"/>
      <c r="G24" s="430"/>
      <c r="H24" s="430"/>
      <c r="I24" s="430"/>
      <c r="J24" s="430"/>
      <c r="K24" s="430"/>
      <c r="L24" s="430"/>
      <c r="M24" s="430"/>
      <c r="N24" s="430"/>
      <c r="O24" s="430"/>
      <c r="P24" s="430"/>
      <c r="Q24" s="430"/>
      <c r="R24" s="430"/>
      <c r="S24" s="430"/>
    </row>
    <row r="25" spans="1:19" x14ac:dyDescent="0.25">
      <c r="E25" s="430"/>
      <c r="F25" s="430"/>
      <c r="G25" s="430"/>
      <c r="H25" s="430"/>
      <c r="I25" s="430"/>
      <c r="J25" s="430"/>
      <c r="K25" s="430"/>
      <c r="L25" s="430"/>
      <c r="M25" s="430"/>
      <c r="N25" s="430"/>
      <c r="O25" s="430"/>
      <c r="P25" s="430"/>
      <c r="Q25" s="430"/>
      <c r="R25" s="430"/>
      <c r="S25" s="430"/>
    </row>
    <row r="26" spans="1:19" x14ac:dyDescent="0.25">
      <c r="E26" s="430"/>
      <c r="F26" s="430"/>
      <c r="G26" s="430"/>
      <c r="H26" s="430"/>
      <c r="I26" s="430"/>
      <c r="J26" s="430"/>
      <c r="K26" s="430"/>
      <c r="L26" s="430"/>
      <c r="M26" s="430"/>
      <c r="N26" s="430"/>
      <c r="O26" s="430"/>
      <c r="P26" s="430"/>
      <c r="Q26" s="430"/>
      <c r="R26" s="430"/>
      <c r="S26" s="430"/>
    </row>
    <row r="27" spans="1:19" x14ac:dyDescent="0.25">
      <c r="E27" s="431"/>
      <c r="F27" s="431"/>
      <c r="G27" s="431"/>
      <c r="H27" s="431"/>
      <c r="I27" s="431"/>
      <c r="J27" s="431"/>
      <c r="K27" s="431"/>
      <c r="L27" s="431"/>
      <c r="M27" s="431"/>
      <c r="N27" s="431"/>
      <c r="O27" s="431"/>
      <c r="P27" s="431"/>
      <c r="Q27" s="431"/>
      <c r="R27" s="431"/>
      <c r="S27" s="431"/>
    </row>
    <row r="28" spans="1:19" ht="15" customHeight="1" x14ac:dyDescent="0.25">
      <c r="A28" s="3"/>
      <c r="B28" s="3" t="s">
        <v>14</v>
      </c>
      <c r="C28" s="430" t="s">
        <v>33</v>
      </c>
      <c r="D28" s="430"/>
      <c r="E28" s="430"/>
      <c r="F28" s="430"/>
      <c r="G28" s="430"/>
      <c r="H28" s="430"/>
      <c r="I28" s="430"/>
      <c r="J28" s="430"/>
      <c r="K28" s="430"/>
      <c r="L28" s="430"/>
      <c r="M28" s="430"/>
      <c r="N28" s="430"/>
      <c r="O28" s="430"/>
      <c r="P28" s="430"/>
      <c r="Q28" s="430"/>
      <c r="R28" s="430"/>
      <c r="S28" s="430"/>
    </row>
    <row r="29" spans="1:19" x14ac:dyDescent="0.25">
      <c r="A29" s="3"/>
      <c r="B29" s="3"/>
      <c r="C29" s="431"/>
      <c r="D29" s="431"/>
      <c r="E29" s="431"/>
      <c r="F29" s="431"/>
      <c r="G29" s="431"/>
      <c r="H29" s="431"/>
      <c r="I29" s="431"/>
      <c r="J29" s="431"/>
      <c r="K29" s="431"/>
      <c r="L29" s="431"/>
      <c r="M29" s="431"/>
      <c r="N29" s="431"/>
      <c r="O29" s="431"/>
      <c r="P29" s="431"/>
      <c r="Q29" s="431"/>
      <c r="R29" s="431"/>
      <c r="S29" s="431"/>
    </row>
    <row r="30" spans="1:19" x14ac:dyDescent="0.25">
      <c r="A30" s="3"/>
      <c r="B30" s="3" t="s">
        <v>14</v>
      </c>
      <c r="C30" s="424" t="s">
        <v>34</v>
      </c>
      <c r="D30" s="424"/>
      <c r="E30" s="424"/>
      <c r="F30" s="424"/>
      <c r="G30" s="424"/>
      <c r="H30" s="424"/>
      <c r="I30" s="424"/>
      <c r="J30" s="424"/>
      <c r="K30" s="424"/>
      <c r="L30" s="424"/>
      <c r="M30" s="424"/>
      <c r="N30" s="424"/>
      <c r="O30" s="424"/>
      <c r="P30" s="424"/>
      <c r="Q30" s="424"/>
      <c r="R30" s="424"/>
      <c r="S30" s="424"/>
    </row>
    <row r="31" spans="1:19" x14ac:dyDescent="0.25">
      <c r="A31" s="3"/>
      <c r="B31" s="3" t="s">
        <v>14</v>
      </c>
      <c r="C31" s="424" t="s">
        <v>35</v>
      </c>
      <c r="D31" s="424"/>
      <c r="E31" s="424"/>
      <c r="F31" s="424"/>
      <c r="G31" s="424"/>
      <c r="H31" s="424"/>
      <c r="I31" s="424"/>
      <c r="J31" s="424"/>
      <c r="K31" s="424"/>
      <c r="L31" s="424"/>
      <c r="M31" s="424"/>
      <c r="N31" s="424"/>
      <c r="O31" s="424"/>
      <c r="P31" s="424"/>
      <c r="Q31" s="424"/>
      <c r="R31" s="424"/>
      <c r="S31" s="424"/>
    </row>
    <row r="32" spans="1:19" ht="15" customHeight="1" x14ac:dyDescent="0.25">
      <c r="A32" s="3"/>
      <c r="B32" s="3" t="s">
        <v>14</v>
      </c>
      <c r="C32" s="430" t="s">
        <v>36</v>
      </c>
      <c r="D32" s="430"/>
      <c r="E32" s="430"/>
      <c r="F32" s="430"/>
      <c r="G32" s="430"/>
      <c r="H32" s="430"/>
      <c r="I32" s="430"/>
      <c r="J32" s="430"/>
      <c r="K32" s="430"/>
      <c r="L32" s="430"/>
      <c r="M32" s="430"/>
      <c r="N32" s="430"/>
      <c r="O32" s="430"/>
      <c r="P32" s="430"/>
      <c r="Q32" s="430"/>
      <c r="R32" s="430"/>
      <c r="S32" s="430"/>
    </row>
    <row r="33" spans="1:19" x14ac:dyDescent="0.25">
      <c r="A33" s="3"/>
      <c r="B33" s="3"/>
      <c r="C33" s="431"/>
      <c r="D33" s="431"/>
      <c r="E33" s="431"/>
      <c r="F33" s="431"/>
      <c r="G33" s="431"/>
      <c r="H33" s="431"/>
      <c r="I33" s="431"/>
      <c r="J33" s="431"/>
      <c r="K33" s="431"/>
      <c r="L33" s="431"/>
      <c r="M33" s="431"/>
      <c r="N33" s="431"/>
      <c r="O33" s="431"/>
      <c r="P33" s="431"/>
      <c r="Q33" s="431"/>
      <c r="R33" s="431"/>
      <c r="S33" s="431"/>
    </row>
    <row r="34" spans="1:19" x14ac:dyDescent="0.25">
      <c r="A34" s="3"/>
      <c r="B34" s="3" t="s">
        <v>14</v>
      </c>
      <c r="C34" s="424" t="s">
        <v>37</v>
      </c>
      <c r="D34" s="424"/>
      <c r="E34" s="424"/>
      <c r="F34" s="424"/>
      <c r="G34" s="424"/>
      <c r="H34" s="424"/>
      <c r="I34" s="424"/>
      <c r="J34" s="424"/>
      <c r="K34" s="424"/>
      <c r="L34" s="424"/>
      <c r="M34" s="424"/>
      <c r="N34" s="424"/>
      <c r="O34" s="424"/>
      <c r="P34" s="424"/>
      <c r="Q34" s="424"/>
      <c r="R34" s="424"/>
      <c r="S34" s="424"/>
    </row>
    <row r="35" spans="1:19" x14ac:dyDescent="0.25">
      <c r="A35" s="3"/>
      <c r="B35" s="3"/>
    </row>
    <row r="36" spans="1:19" x14ac:dyDescent="0.25">
      <c r="A36" s="3"/>
      <c r="B36" s="426" t="s">
        <v>38</v>
      </c>
      <c r="C36" s="426"/>
      <c r="D36" s="426"/>
      <c r="E36" s="426"/>
      <c r="F36" s="426"/>
      <c r="G36" s="426"/>
      <c r="H36" s="426"/>
      <c r="I36" s="426"/>
      <c r="J36" s="426"/>
      <c r="K36" s="426"/>
      <c r="L36" s="426"/>
      <c r="M36" s="426"/>
      <c r="N36" s="426"/>
      <c r="O36" s="426"/>
      <c r="P36" s="426"/>
      <c r="Q36" s="426"/>
      <c r="R36" s="426"/>
      <c r="S36" s="426"/>
    </row>
    <row r="37" spans="1:19" x14ac:dyDescent="0.25">
      <c r="A37" s="3"/>
      <c r="B37" s="3"/>
    </row>
    <row r="38" spans="1:19" x14ac:dyDescent="0.25">
      <c r="A38" s="3"/>
      <c r="B38" s="3" t="s">
        <v>14</v>
      </c>
      <c r="C38" s="424" t="s">
        <v>39</v>
      </c>
      <c r="D38" s="424"/>
      <c r="E38" s="424"/>
      <c r="F38" s="424"/>
      <c r="G38" s="424"/>
      <c r="H38" s="424"/>
      <c r="I38" s="424"/>
      <c r="J38" s="424"/>
      <c r="K38" s="424"/>
      <c r="L38" s="424"/>
      <c r="M38" s="424"/>
      <c r="N38" s="424"/>
      <c r="O38" s="424"/>
      <c r="P38" s="424"/>
      <c r="Q38" s="424"/>
      <c r="R38" s="424"/>
      <c r="S38" s="424"/>
    </row>
    <row r="39" spans="1:19" x14ac:dyDescent="0.25">
      <c r="A39" s="3"/>
      <c r="B39" s="3"/>
      <c r="C39" s="3" t="s">
        <v>17</v>
      </c>
      <c r="D39" s="424" t="s">
        <v>40</v>
      </c>
      <c r="E39" s="424"/>
      <c r="F39" s="424"/>
      <c r="G39" s="424"/>
      <c r="H39" s="424"/>
      <c r="I39" s="424"/>
      <c r="J39" s="424"/>
      <c r="K39" s="424"/>
      <c r="L39" s="424"/>
      <c r="M39" s="424"/>
      <c r="N39" s="424"/>
      <c r="O39" s="424"/>
      <c r="P39" s="424"/>
      <c r="Q39" s="424"/>
      <c r="R39" s="424"/>
      <c r="S39" s="424"/>
    </row>
    <row r="40" spans="1:19" x14ac:dyDescent="0.25">
      <c r="A40" s="3"/>
      <c r="B40" s="3"/>
      <c r="C40" s="3" t="s">
        <v>17</v>
      </c>
      <c r="D40" s="427" t="s">
        <v>41</v>
      </c>
      <c r="E40" s="427"/>
      <c r="F40" s="427"/>
      <c r="G40" s="427"/>
      <c r="H40" s="427"/>
      <c r="I40" s="427"/>
      <c r="J40" s="427"/>
      <c r="K40" s="427"/>
      <c r="L40" s="427"/>
      <c r="M40" s="427"/>
      <c r="N40" s="427"/>
      <c r="O40" s="427"/>
      <c r="P40" s="427"/>
      <c r="Q40" s="427"/>
      <c r="R40" s="427"/>
      <c r="S40" s="427"/>
    </row>
    <row r="41" spans="1:19" x14ac:dyDescent="0.25">
      <c r="A41" s="3"/>
      <c r="B41" s="3"/>
      <c r="C41" s="3"/>
      <c r="D41" s="428"/>
      <c r="E41" s="428"/>
      <c r="F41" s="428"/>
      <c r="G41" s="428"/>
      <c r="H41" s="428"/>
      <c r="I41" s="428"/>
      <c r="J41" s="428"/>
      <c r="K41" s="428"/>
      <c r="L41" s="428"/>
      <c r="M41" s="428"/>
      <c r="N41" s="428"/>
      <c r="O41" s="428"/>
      <c r="P41" s="428"/>
      <c r="Q41" s="428"/>
      <c r="R41" s="428"/>
      <c r="S41" s="428"/>
    </row>
    <row r="42" spans="1:19" x14ac:dyDescent="0.25">
      <c r="A42" s="3"/>
      <c r="B42" s="3"/>
      <c r="C42" s="3" t="s">
        <v>17</v>
      </c>
      <c r="D42" s="424" t="s">
        <v>42</v>
      </c>
      <c r="E42" s="424"/>
      <c r="F42" s="424"/>
      <c r="G42" s="424"/>
      <c r="H42" s="424"/>
      <c r="I42" s="424"/>
      <c r="J42" s="424"/>
      <c r="K42" s="424"/>
      <c r="L42" s="424"/>
      <c r="M42" s="424"/>
      <c r="N42" s="424"/>
      <c r="O42" s="424"/>
      <c r="P42" s="424"/>
      <c r="Q42" s="424"/>
      <c r="R42" s="424"/>
      <c r="S42" s="424"/>
    </row>
    <row r="43" spans="1:19" x14ac:dyDescent="0.25">
      <c r="A43" s="3"/>
      <c r="B43" s="3"/>
      <c r="C43" s="3" t="s">
        <v>17</v>
      </c>
      <c r="D43" s="424" t="s">
        <v>43</v>
      </c>
      <c r="E43" s="424"/>
      <c r="F43" s="424"/>
      <c r="G43" s="424"/>
      <c r="H43" s="424"/>
      <c r="I43" s="424"/>
      <c r="J43" s="424"/>
      <c r="K43" s="424"/>
      <c r="L43" s="424"/>
      <c r="M43" s="424"/>
      <c r="N43" s="424"/>
      <c r="O43" s="424"/>
      <c r="P43" s="424"/>
      <c r="Q43" s="424"/>
      <c r="R43" s="424"/>
      <c r="S43" s="424"/>
    </row>
    <row r="44" spans="1:19" x14ac:dyDescent="0.25">
      <c r="A44" s="3"/>
      <c r="B44" s="3"/>
    </row>
    <row r="45" spans="1:19" x14ac:dyDescent="0.25">
      <c r="B45" s="425" t="s">
        <v>44</v>
      </c>
      <c r="C45" s="425"/>
      <c r="D45" s="425"/>
      <c r="E45" s="425"/>
      <c r="F45" s="425"/>
      <c r="G45" s="425"/>
      <c r="H45" s="425"/>
      <c r="I45" s="425"/>
      <c r="J45" s="425"/>
      <c r="K45" s="425"/>
      <c r="L45" s="425"/>
      <c r="M45" s="425"/>
      <c r="N45" s="425"/>
      <c r="O45" s="425"/>
      <c r="P45" s="425"/>
      <c r="Q45" s="425"/>
      <c r="R45" s="425"/>
      <c r="S45" s="425"/>
    </row>
    <row r="47" spans="1:19" x14ac:dyDescent="0.25">
      <c r="A47" s="3"/>
      <c r="B47" s="3" t="s">
        <v>14</v>
      </c>
      <c r="C47" s="424" t="s">
        <v>45</v>
      </c>
      <c r="D47" s="424"/>
      <c r="E47" s="424"/>
      <c r="F47" s="424"/>
      <c r="G47" s="424"/>
      <c r="H47" s="424"/>
      <c r="I47" s="424"/>
      <c r="J47" s="424"/>
      <c r="K47" s="424"/>
      <c r="L47" s="424"/>
      <c r="M47" s="424"/>
      <c r="N47" s="424"/>
      <c r="O47" s="424"/>
      <c r="P47" s="424"/>
      <c r="Q47" s="424"/>
      <c r="R47" s="424"/>
      <c r="S47" s="424"/>
    </row>
    <row r="48" spans="1:19" x14ac:dyDescent="0.25">
      <c r="A48" s="3"/>
      <c r="B48" s="3"/>
      <c r="C48" s="3" t="s">
        <v>17</v>
      </c>
      <c r="D48" s="424" t="s">
        <v>46</v>
      </c>
      <c r="E48" s="424"/>
      <c r="F48" s="424"/>
      <c r="G48" s="424"/>
      <c r="H48" s="424"/>
      <c r="I48" s="424"/>
      <c r="J48" s="424"/>
      <c r="K48" s="424"/>
      <c r="L48" s="424"/>
      <c r="M48" s="424"/>
      <c r="N48" s="424"/>
      <c r="O48" s="424"/>
      <c r="P48" s="424"/>
      <c r="Q48" s="424"/>
      <c r="R48" s="424"/>
      <c r="S48" s="424"/>
    </row>
    <row r="49" spans="1:19" x14ac:dyDescent="0.25">
      <c r="A49" s="3"/>
      <c r="B49" s="3"/>
      <c r="C49" s="3" t="s">
        <v>17</v>
      </c>
      <c r="D49" s="424" t="s">
        <v>47</v>
      </c>
      <c r="E49" s="424"/>
      <c r="F49" s="424"/>
      <c r="G49" s="424"/>
      <c r="H49" s="424"/>
      <c r="I49" s="424"/>
      <c r="J49" s="424"/>
      <c r="K49" s="424"/>
      <c r="L49" s="424"/>
      <c r="M49" s="424"/>
      <c r="N49" s="424"/>
      <c r="O49" s="424"/>
      <c r="P49" s="424"/>
      <c r="Q49" s="424"/>
      <c r="R49" s="424"/>
      <c r="S49" s="424"/>
    </row>
    <row r="50" spans="1:19" x14ac:dyDescent="0.25">
      <c r="A50" s="3"/>
      <c r="B50" s="3"/>
      <c r="C50" s="3" t="s">
        <v>17</v>
      </c>
      <c r="D50" s="424" t="s">
        <v>48</v>
      </c>
      <c r="E50" s="424"/>
      <c r="F50" s="424"/>
      <c r="G50" s="424"/>
      <c r="H50" s="424"/>
      <c r="I50" s="424"/>
      <c r="J50" s="424"/>
      <c r="K50" s="424"/>
      <c r="L50" s="424"/>
      <c r="M50" s="424"/>
      <c r="N50" s="424"/>
      <c r="O50" s="424"/>
      <c r="P50" s="424"/>
      <c r="Q50" s="424"/>
      <c r="R50" s="424"/>
      <c r="S50" s="424"/>
    </row>
    <row r="51" spans="1:19" x14ac:dyDescent="0.25">
      <c r="A51" s="3"/>
      <c r="B51" s="3"/>
      <c r="C51" s="3" t="s">
        <v>17</v>
      </c>
      <c r="D51" s="424" t="s">
        <v>49</v>
      </c>
      <c r="E51" s="424"/>
      <c r="F51" s="424"/>
      <c r="G51" s="424"/>
      <c r="H51" s="424"/>
      <c r="I51" s="424"/>
      <c r="J51" s="424"/>
      <c r="K51" s="424"/>
      <c r="L51" s="424"/>
      <c r="M51" s="424"/>
      <c r="N51" s="424"/>
      <c r="O51" s="424"/>
      <c r="P51" s="424"/>
      <c r="Q51" s="424"/>
      <c r="R51" s="424"/>
      <c r="S51" s="424"/>
    </row>
    <row r="52" spans="1:19" ht="15" customHeight="1" x14ac:dyDescent="0.25">
      <c r="A52" s="3"/>
      <c r="B52" s="3"/>
      <c r="C52" s="3"/>
      <c r="D52" s="3" t="s">
        <v>17</v>
      </c>
      <c r="E52" s="430" t="s">
        <v>50</v>
      </c>
      <c r="F52" s="430"/>
      <c r="G52" s="430"/>
      <c r="H52" s="430"/>
      <c r="I52" s="430"/>
      <c r="J52" s="430"/>
      <c r="K52" s="430"/>
      <c r="L52" s="430"/>
      <c r="M52" s="430"/>
      <c r="N52" s="430"/>
      <c r="O52" s="430"/>
      <c r="P52" s="430"/>
      <c r="Q52" s="430"/>
      <c r="R52" s="430"/>
      <c r="S52" s="430"/>
    </row>
    <row r="53" spans="1:19" x14ac:dyDescent="0.25">
      <c r="A53" s="3"/>
      <c r="B53" s="3"/>
      <c r="C53" s="3"/>
      <c r="D53" s="3"/>
      <c r="E53" s="430"/>
      <c r="F53" s="430"/>
      <c r="G53" s="430"/>
      <c r="H53" s="430"/>
      <c r="I53" s="430"/>
      <c r="J53" s="430"/>
      <c r="K53" s="430"/>
      <c r="L53" s="430"/>
      <c r="M53" s="430"/>
      <c r="N53" s="430"/>
      <c r="O53" s="430"/>
      <c r="P53" s="430"/>
      <c r="Q53" s="430"/>
      <c r="R53" s="430"/>
      <c r="S53" s="430"/>
    </row>
    <row r="54" spans="1:19" x14ac:dyDescent="0.25">
      <c r="A54" s="3"/>
      <c r="B54" s="3"/>
      <c r="C54" s="3"/>
      <c r="D54" s="3"/>
      <c r="E54" s="431"/>
      <c r="F54" s="431"/>
      <c r="G54" s="431"/>
      <c r="H54" s="431"/>
      <c r="I54" s="431"/>
      <c r="J54" s="431"/>
      <c r="K54" s="431"/>
      <c r="L54" s="431"/>
      <c r="M54" s="431"/>
      <c r="N54" s="431"/>
      <c r="O54" s="431"/>
      <c r="P54" s="431"/>
      <c r="Q54" s="431"/>
      <c r="R54" s="431"/>
      <c r="S54" s="431"/>
    </row>
    <row r="55" spans="1:19" ht="15" customHeight="1" x14ac:dyDescent="0.25">
      <c r="A55" s="4"/>
      <c r="B55" s="4" t="s">
        <v>14</v>
      </c>
      <c r="C55" s="427" t="s">
        <v>51</v>
      </c>
      <c r="D55" s="427"/>
      <c r="E55" s="427"/>
      <c r="F55" s="427"/>
      <c r="G55" s="427"/>
      <c r="H55" s="427"/>
      <c r="I55" s="427"/>
      <c r="J55" s="427"/>
      <c r="K55" s="427"/>
      <c r="L55" s="427"/>
      <c r="M55" s="427"/>
      <c r="N55" s="427"/>
      <c r="O55" s="427"/>
      <c r="P55" s="427"/>
      <c r="Q55" s="427"/>
      <c r="R55" s="427"/>
      <c r="S55" s="427"/>
    </row>
    <row r="56" spans="1:19" ht="15" customHeight="1" x14ac:dyDescent="0.25">
      <c r="A56" s="4"/>
      <c r="B56" s="4"/>
      <c r="C56" s="428"/>
      <c r="D56" s="428"/>
      <c r="E56" s="428"/>
      <c r="F56" s="428"/>
      <c r="G56" s="428"/>
      <c r="H56" s="428"/>
      <c r="I56" s="428"/>
      <c r="J56" s="428"/>
      <c r="K56" s="428"/>
      <c r="L56" s="428"/>
      <c r="M56" s="428"/>
      <c r="N56" s="428"/>
      <c r="O56" s="428"/>
      <c r="P56" s="428"/>
      <c r="Q56" s="428"/>
      <c r="R56" s="428"/>
      <c r="S56" s="428"/>
    </row>
    <row r="57" spans="1:19" ht="15" customHeight="1" x14ac:dyDescent="0.25">
      <c r="A57" s="4"/>
      <c r="B57" s="4" t="s">
        <v>14</v>
      </c>
      <c r="C57" s="422" t="s">
        <v>52</v>
      </c>
      <c r="D57" s="422"/>
      <c r="E57" s="422"/>
      <c r="F57" s="422"/>
      <c r="G57" s="422"/>
      <c r="H57" s="422"/>
      <c r="I57" s="422"/>
      <c r="J57" s="422"/>
      <c r="K57" s="422"/>
      <c r="L57" s="422"/>
      <c r="M57" s="422"/>
      <c r="N57" s="422"/>
      <c r="O57" s="422"/>
      <c r="P57" s="422"/>
      <c r="Q57" s="422"/>
      <c r="R57" s="422"/>
      <c r="S57" s="422"/>
    </row>
    <row r="58" spans="1:19" ht="15" customHeight="1" x14ac:dyDescent="0.25">
      <c r="A58" s="4"/>
      <c r="B58" s="4"/>
      <c r="C58" s="423"/>
      <c r="D58" s="423"/>
      <c r="E58" s="423"/>
      <c r="F58" s="423"/>
      <c r="G58" s="423"/>
      <c r="H58" s="423"/>
      <c r="I58" s="423"/>
      <c r="J58" s="423"/>
      <c r="K58" s="423"/>
      <c r="L58" s="423"/>
      <c r="M58" s="423"/>
      <c r="N58" s="423"/>
      <c r="O58" s="423"/>
      <c r="P58" s="423"/>
      <c r="Q58" s="423"/>
      <c r="R58" s="423"/>
      <c r="S58" s="423"/>
    </row>
    <row r="59" spans="1:19" x14ac:dyDescent="0.25">
      <c r="A59" s="3"/>
      <c r="B59" s="3" t="s">
        <v>14</v>
      </c>
      <c r="C59" s="424" t="s">
        <v>53</v>
      </c>
      <c r="D59" s="424"/>
      <c r="E59" s="424"/>
      <c r="F59" s="424"/>
      <c r="G59" s="424"/>
      <c r="H59" s="424"/>
      <c r="I59" s="424"/>
      <c r="J59" s="424"/>
      <c r="K59" s="424"/>
      <c r="L59" s="424"/>
      <c r="M59" s="424"/>
      <c r="N59" s="424"/>
      <c r="O59" s="424"/>
      <c r="P59" s="424"/>
      <c r="Q59" s="424"/>
      <c r="R59" s="424"/>
      <c r="S59" s="424"/>
    </row>
    <row r="60" spans="1:19" ht="15" customHeight="1" x14ac:dyDescent="0.25">
      <c r="A60" s="3"/>
      <c r="B60" s="3" t="s">
        <v>14</v>
      </c>
      <c r="C60" s="422" t="s">
        <v>54</v>
      </c>
      <c r="D60" s="422"/>
      <c r="E60" s="422"/>
      <c r="F60" s="422"/>
      <c r="G60" s="422"/>
      <c r="H60" s="422"/>
      <c r="I60" s="422"/>
      <c r="J60" s="422"/>
      <c r="K60" s="422"/>
      <c r="L60" s="422"/>
      <c r="M60" s="422"/>
      <c r="N60" s="422"/>
      <c r="O60" s="422"/>
      <c r="P60" s="422"/>
      <c r="Q60" s="422"/>
      <c r="R60" s="422"/>
      <c r="S60" s="422"/>
    </row>
    <row r="61" spans="1:19" x14ac:dyDescent="0.25">
      <c r="C61" s="423"/>
      <c r="D61" s="423"/>
      <c r="E61" s="423"/>
      <c r="F61" s="423"/>
      <c r="G61" s="423"/>
      <c r="H61" s="423"/>
      <c r="I61" s="423"/>
      <c r="J61" s="423"/>
      <c r="K61" s="423"/>
      <c r="L61" s="423"/>
      <c r="M61" s="423"/>
      <c r="N61" s="423"/>
      <c r="O61" s="423"/>
      <c r="P61" s="423"/>
      <c r="Q61" s="423"/>
      <c r="R61" s="423"/>
      <c r="S61" s="423"/>
    </row>
    <row r="63" spans="1:19" x14ac:dyDescent="0.25">
      <c r="C63" s="432" t="s">
        <v>845</v>
      </c>
      <c r="D63" s="432"/>
      <c r="E63" s="432"/>
      <c r="F63" s="432"/>
      <c r="G63" s="432"/>
      <c r="H63" s="432"/>
      <c r="I63" s="432"/>
      <c r="J63" s="432"/>
      <c r="K63" s="432"/>
      <c r="L63" s="432"/>
      <c r="M63" s="432"/>
      <c r="N63" s="432"/>
      <c r="O63" s="432"/>
      <c r="P63" s="432"/>
      <c r="Q63" s="432"/>
      <c r="R63" s="432"/>
    </row>
  </sheetData>
  <sheetProtection algorithmName="SHA-512" hashValue="OoEaLGhHB35MHbyg/aaz3K1np7nEaTLvgfEidMgJhM/WGQtYv4ahBlxc6V/BbauwuL9uMNsGMqD7Vt6FbGYGZA==" saltValue="oT4shxgNFEBFtE1JjLhYzg==" spinCount="100000" sheet="1" objects="1" scenarios="1"/>
  <mergeCells count="41">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 ref="B2:S2"/>
    <mergeCell ref="E52:S54"/>
    <mergeCell ref="D23:S23"/>
    <mergeCell ref="C38:S38"/>
    <mergeCell ref="D39:S39"/>
    <mergeCell ref="D40:S41"/>
    <mergeCell ref="E24:S27"/>
    <mergeCell ref="C28:S29"/>
    <mergeCell ref="C30:S30"/>
    <mergeCell ref="C32:S33"/>
    <mergeCell ref="C34:S34"/>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tabColor theme="2"/>
    <pageSetUpPr fitToPage="1"/>
  </sheetPr>
  <dimension ref="A2:Y65"/>
  <sheetViews>
    <sheetView showGridLines="0" showRowColHeaders="0" zoomScale="90" zoomScaleNormal="9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41" t="s">
        <v>55</v>
      </c>
      <c r="C2" s="441"/>
      <c r="D2" s="441"/>
      <c r="E2" s="441"/>
      <c r="F2" s="441"/>
      <c r="G2" s="441"/>
      <c r="H2" s="441"/>
      <c r="I2" s="441"/>
      <c r="J2" s="441"/>
      <c r="K2" s="441"/>
      <c r="L2" s="441"/>
      <c r="M2" s="441"/>
      <c r="N2" s="441"/>
      <c r="O2" s="441"/>
      <c r="P2" s="441"/>
      <c r="Q2" s="441"/>
      <c r="R2" s="441"/>
      <c r="S2" s="441"/>
      <c r="U2" s="433" t="s">
        <v>13</v>
      </c>
      <c r="V2" s="433"/>
      <c r="W2" s="433"/>
      <c r="X2" s="433"/>
      <c r="Y2" s="433"/>
    </row>
    <row r="3" spans="1:25" x14ac:dyDescent="0.25">
      <c r="C3" s="369"/>
    </row>
    <row r="4" spans="1:25" x14ac:dyDescent="0.25">
      <c r="B4" s="55" t="s">
        <v>17</v>
      </c>
      <c r="C4" s="34" t="s">
        <v>56</v>
      </c>
      <c r="U4" s="42"/>
      <c r="V4" s="432" t="s">
        <v>16</v>
      </c>
      <c r="W4" s="432"/>
      <c r="X4" s="432"/>
      <c r="Y4" s="432"/>
    </row>
    <row r="5" spans="1:25" x14ac:dyDescent="0.25">
      <c r="B5" s="55" t="s">
        <v>17</v>
      </c>
      <c r="C5" s="370" t="s">
        <v>57</v>
      </c>
      <c r="U5" s="136"/>
      <c r="V5" s="432" t="s">
        <v>19</v>
      </c>
      <c r="W5" s="432"/>
      <c r="X5" s="432"/>
      <c r="Y5" s="432"/>
    </row>
    <row r="6" spans="1:25" x14ac:dyDescent="0.25">
      <c r="U6" s="43"/>
      <c r="V6" s="1" t="s">
        <v>21</v>
      </c>
    </row>
    <row r="7" spans="1:25" x14ac:dyDescent="0.25">
      <c r="B7" s="429" t="s">
        <v>12</v>
      </c>
      <c r="C7" s="429"/>
      <c r="D7" s="429"/>
      <c r="E7" s="429"/>
      <c r="F7" s="429"/>
      <c r="G7" s="429"/>
      <c r="H7" s="429"/>
      <c r="I7" s="429"/>
      <c r="J7" s="429"/>
      <c r="K7" s="429"/>
      <c r="L7" s="429"/>
      <c r="M7" s="429"/>
      <c r="N7" s="429"/>
      <c r="O7" s="429"/>
      <c r="P7" s="429"/>
      <c r="Q7" s="429"/>
      <c r="R7" s="429"/>
      <c r="S7" s="429"/>
    </row>
    <row r="9" spans="1:25" x14ac:dyDescent="0.25">
      <c r="A9" s="3"/>
      <c r="B9" s="3" t="s">
        <v>14</v>
      </c>
      <c r="C9" s="424" t="s">
        <v>58</v>
      </c>
      <c r="D9" s="424"/>
      <c r="E9" s="424"/>
      <c r="F9" s="424"/>
      <c r="G9" s="424"/>
      <c r="H9" s="424"/>
      <c r="I9" s="424"/>
      <c r="J9" s="424"/>
      <c r="K9" s="424"/>
      <c r="L9" s="424"/>
      <c r="M9" s="424"/>
      <c r="N9" s="424"/>
      <c r="O9" s="424"/>
      <c r="P9" s="424"/>
      <c r="Q9" s="424"/>
      <c r="R9" s="424"/>
      <c r="S9" s="424"/>
    </row>
    <row r="10" spans="1:25" x14ac:dyDescent="0.25">
      <c r="C10" s="3" t="s">
        <v>17</v>
      </c>
      <c r="D10" s="424" t="s">
        <v>59</v>
      </c>
      <c r="E10" s="424"/>
      <c r="F10" s="424"/>
      <c r="G10" s="424"/>
      <c r="H10" s="424"/>
      <c r="I10" s="424"/>
      <c r="J10" s="424"/>
      <c r="K10" s="424"/>
      <c r="L10" s="424"/>
      <c r="M10" s="424"/>
      <c r="N10" s="424"/>
      <c r="O10" s="424"/>
      <c r="P10" s="424"/>
      <c r="Q10" s="424"/>
      <c r="R10" s="424"/>
      <c r="S10" s="424"/>
    </row>
    <row r="11" spans="1:25" x14ac:dyDescent="0.25">
      <c r="C11" s="3" t="s">
        <v>17</v>
      </c>
      <c r="D11" s="424" t="s">
        <v>20</v>
      </c>
      <c r="E11" s="424"/>
      <c r="F11" s="424"/>
      <c r="G11" s="424"/>
      <c r="H11" s="424"/>
      <c r="I11" s="424"/>
      <c r="J11" s="424"/>
      <c r="K11" s="424"/>
      <c r="L11" s="424"/>
      <c r="M11" s="424"/>
      <c r="N11" s="424"/>
      <c r="O11" s="424"/>
      <c r="P11" s="424"/>
      <c r="Q11" s="424"/>
      <c r="R11" s="424"/>
      <c r="S11" s="424"/>
    </row>
    <row r="12" spans="1:25" x14ac:dyDescent="0.25">
      <c r="C12" s="3" t="s">
        <v>17</v>
      </c>
      <c r="D12" s="424" t="s">
        <v>60</v>
      </c>
      <c r="E12" s="424"/>
      <c r="F12" s="424"/>
      <c r="G12" s="424"/>
      <c r="H12" s="424"/>
      <c r="I12" s="424"/>
      <c r="J12" s="424"/>
      <c r="K12" s="424"/>
      <c r="L12" s="424"/>
      <c r="M12" s="424"/>
      <c r="N12" s="424"/>
      <c r="O12" s="424"/>
      <c r="P12" s="424"/>
      <c r="Q12" s="424"/>
      <c r="R12" s="424"/>
      <c r="S12" s="424"/>
    </row>
    <row r="13" spans="1:25" ht="15" customHeight="1" x14ac:dyDescent="0.25">
      <c r="C13" s="3" t="s">
        <v>17</v>
      </c>
      <c r="D13" s="430" t="s">
        <v>23</v>
      </c>
      <c r="E13" s="430"/>
      <c r="F13" s="430"/>
      <c r="G13" s="430"/>
      <c r="H13" s="430"/>
      <c r="I13" s="430"/>
      <c r="J13" s="430"/>
      <c r="K13" s="430"/>
      <c r="L13" s="430"/>
      <c r="M13" s="430"/>
      <c r="N13" s="430"/>
      <c r="O13" s="430"/>
      <c r="P13" s="430"/>
      <c r="Q13" s="430"/>
      <c r="R13" s="430"/>
      <c r="S13" s="430"/>
    </row>
    <row r="14" spans="1:25" ht="15" customHeight="1" x14ac:dyDescent="0.25">
      <c r="C14" s="3"/>
      <c r="D14" s="431"/>
      <c r="E14" s="431"/>
      <c r="F14" s="431"/>
      <c r="G14" s="431"/>
      <c r="H14" s="431"/>
      <c r="I14" s="431"/>
      <c r="J14" s="431"/>
      <c r="K14" s="431"/>
      <c r="L14" s="431"/>
      <c r="M14" s="431"/>
      <c r="N14" s="431"/>
      <c r="O14" s="431"/>
      <c r="P14" s="431"/>
      <c r="Q14" s="431"/>
      <c r="R14" s="431"/>
      <c r="S14" s="431"/>
    </row>
    <row r="15" spans="1:25" x14ac:dyDescent="0.25">
      <c r="C15" s="3" t="s">
        <v>17</v>
      </c>
      <c r="D15" s="424" t="s">
        <v>61</v>
      </c>
      <c r="E15" s="424"/>
      <c r="F15" s="424"/>
      <c r="G15" s="424"/>
      <c r="H15" s="424"/>
      <c r="I15" s="424"/>
      <c r="J15" s="424"/>
      <c r="K15" s="424"/>
      <c r="L15" s="424"/>
      <c r="M15" s="424"/>
      <c r="N15" s="424"/>
      <c r="O15" s="424"/>
      <c r="P15" s="424"/>
      <c r="Q15" s="424"/>
      <c r="R15" s="424"/>
      <c r="S15" s="424"/>
    </row>
    <row r="16" spans="1:25" ht="15" customHeight="1" x14ac:dyDescent="0.25">
      <c r="D16" s="3" t="s">
        <v>17</v>
      </c>
      <c r="E16" s="430" t="s">
        <v>62</v>
      </c>
      <c r="F16" s="430"/>
      <c r="G16" s="430"/>
      <c r="H16" s="430"/>
      <c r="I16" s="430"/>
      <c r="J16" s="430"/>
      <c r="K16" s="430"/>
      <c r="L16" s="430"/>
      <c r="M16" s="430"/>
      <c r="N16" s="430"/>
      <c r="O16" s="430"/>
      <c r="P16" s="430"/>
      <c r="Q16" s="430"/>
      <c r="R16" s="430"/>
      <c r="S16" s="430"/>
    </row>
    <row r="17" spans="1:19" x14ac:dyDescent="0.25">
      <c r="E17" s="430"/>
      <c r="F17" s="430"/>
      <c r="G17" s="430"/>
      <c r="H17" s="430"/>
      <c r="I17" s="430"/>
      <c r="J17" s="430"/>
      <c r="K17" s="430"/>
      <c r="L17" s="430"/>
      <c r="M17" s="430"/>
      <c r="N17" s="430"/>
      <c r="O17" s="430"/>
      <c r="P17" s="430"/>
      <c r="Q17" s="430"/>
      <c r="R17" s="430"/>
      <c r="S17" s="430"/>
    </row>
    <row r="18" spans="1:19" x14ac:dyDescent="0.25">
      <c r="E18" s="431"/>
      <c r="F18" s="431"/>
      <c r="G18" s="431"/>
      <c r="H18" s="431"/>
      <c r="I18" s="431"/>
      <c r="J18" s="431"/>
      <c r="K18" s="431"/>
      <c r="L18" s="431"/>
      <c r="M18" s="431"/>
      <c r="N18" s="431"/>
      <c r="O18" s="431"/>
      <c r="P18" s="431"/>
      <c r="Q18" s="431"/>
      <c r="R18" s="431"/>
      <c r="S18" s="431"/>
    </row>
    <row r="19" spans="1:19" ht="15" customHeight="1" x14ac:dyDescent="0.25">
      <c r="D19" s="3" t="s">
        <v>17</v>
      </c>
      <c r="E19" s="431" t="s">
        <v>26</v>
      </c>
      <c r="F19" s="431"/>
      <c r="G19" s="431"/>
      <c r="H19" s="431"/>
      <c r="I19" s="431"/>
      <c r="J19" s="431"/>
      <c r="K19" s="431"/>
      <c r="L19" s="431"/>
      <c r="M19" s="431"/>
      <c r="N19" s="431"/>
      <c r="O19" s="431"/>
      <c r="P19" s="431"/>
      <c r="Q19" s="431"/>
      <c r="R19" s="431"/>
      <c r="S19" s="431"/>
    </row>
    <row r="20" spans="1:19" x14ac:dyDescent="0.25">
      <c r="C20" s="3" t="s">
        <v>17</v>
      </c>
      <c r="D20" s="439" t="s">
        <v>63</v>
      </c>
      <c r="E20" s="439"/>
      <c r="F20" s="439"/>
      <c r="G20" s="439"/>
      <c r="H20" s="439"/>
      <c r="I20" s="439"/>
      <c r="J20" s="439"/>
      <c r="K20" s="439"/>
      <c r="L20" s="439"/>
      <c r="M20" s="439"/>
      <c r="N20" s="439"/>
      <c r="O20" s="439"/>
      <c r="P20" s="439"/>
      <c r="Q20" s="439"/>
      <c r="R20" s="439"/>
      <c r="S20" s="439"/>
    </row>
    <row r="21" spans="1:19" x14ac:dyDescent="0.25">
      <c r="C21" s="3"/>
      <c r="D21" s="440"/>
      <c r="E21" s="440"/>
      <c r="F21" s="440"/>
      <c r="G21" s="440"/>
      <c r="H21" s="440"/>
      <c r="I21" s="440"/>
      <c r="J21" s="440"/>
      <c r="K21" s="440"/>
      <c r="L21" s="440"/>
      <c r="M21" s="440"/>
      <c r="N21" s="440"/>
      <c r="O21" s="440"/>
      <c r="P21" s="440"/>
      <c r="Q21" s="440"/>
      <c r="R21" s="440"/>
      <c r="S21" s="440"/>
    </row>
    <row r="22" spans="1:19" x14ac:dyDescent="0.25">
      <c r="C22" s="3" t="s">
        <v>17</v>
      </c>
      <c r="D22" s="424" t="s">
        <v>28</v>
      </c>
      <c r="E22" s="424"/>
      <c r="F22" s="424"/>
      <c r="G22" s="424"/>
      <c r="H22" s="424"/>
      <c r="I22" s="424"/>
      <c r="J22" s="424"/>
      <c r="K22" s="424"/>
      <c r="L22" s="424"/>
      <c r="M22" s="424"/>
      <c r="N22" s="424"/>
      <c r="O22" s="424"/>
      <c r="P22" s="424"/>
      <c r="Q22" s="424"/>
      <c r="R22" s="424"/>
      <c r="S22" s="424"/>
    </row>
    <row r="23" spans="1:19" x14ac:dyDescent="0.25">
      <c r="C23" s="3" t="s">
        <v>17</v>
      </c>
      <c r="D23" s="424" t="s">
        <v>64</v>
      </c>
      <c r="E23" s="424"/>
      <c r="F23" s="424"/>
      <c r="G23" s="424"/>
      <c r="H23" s="424"/>
      <c r="I23" s="424"/>
      <c r="J23" s="424"/>
      <c r="K23" s="424"/>
      <c r="L23" s="424"/>
      <c r="M23" s="424"/>
      <c r="N23" s="424"/>
      <c r="O23" s="424"/>
      <c r="P23" s="424"/>
      <c r="Q23" s="424"/>
      <c r="R23" s="424"/>
      <c r="S23" s="424"/>
    </row>
    <row r="24" spans="1:19" x14ac:dyDescent="0.25">
      <c r="C24" s="1" t="s">
        <v>17</v>
      </c>
      <c r="D24" s="438" t="s">
        <v>65</v>
      </c>
      <c r="E24" s="438"/>
      <c r="F24" s="438"/>
      <c r="G24" s="438"/>
      <c r="H24" s="438"/>
      <c r="I24" s="438"/>
      <c r="J24" s="438"/>
      <c r="K24" s="438"/>
      <c r="L24" s="438"/>
      <c r="M24" s="438"/>
      <c r="N24" s="438"/>
      <c r="O24" s="438"/>
      <c r="P24" s="438"/>
      <c r="Q24" s="438"/>
      <c r="R24" s="438"/>
      <c r="S24" s="438"/>
    </row>
    <row r="25" spans="1:19" x14ac:dyDescent="0.25">
      <c r="C25" s="1" t="s">
        <v>17</v>
      </c>
      <c r="D25" s="438" t="s">
        <v>66</v>
      </c>
      <c r="E25" s="438"/>
      <c r="F25" s="438"/>
      <c r="G25" s="438"/>
      <c r="H25" s="438"/>
      <c r="I25" s="438"/>
      <c r="J25" s="438"/>
      <c r="K25" s="438"/>
      <c r="L25" s="438"/>
      <c r="M25" s="438"/>
      <c r="N25" s="438"/>
      <c r="O25" s="438"/>
      <c r="P25" s="438"/>
      <c r="Q25" s="438"/>
      <c r="R25" s="438"/>
      <c r="S25" s="438"/>
    </row>
    <row r="26" spans="1:19" x14ac:dyDescent="0.25">
      <c r="C26" s="3" t="s">
        <v>17</v>
      </c>
      <c r="D26" s="424" t="s">
        <v>67</v>
      </c>
      <c r="E26" s="424"/>
      <c r="F26" s="424"/>
      <c r="G26" s="424"/>
      <c r="H26" s="424"/>
      <c r="I26" s="424"/>
      <c r="J26" s="424"/>
      <c r="K26" s="424"/>
      <c r="L26" s="424"/>
      <c r="M26" s="424"/>
      <c r="N26" s="424"/>
      <c r="O26" s="424"/>
      <c r="P26" s="424"/>
      <c r="Q26" s="424"/>
      <c r="R26" s="424"/>
      <c r="S26" s="424"/>
    </row>
    <row r="27" spans="1:19" ht="15" customHeight="1" x14ac:dyDescent="0.25">
      <c r="D27" s="3" t="s">
        <v>17</v>
      </c>
      <c r="E27" s="430" t="s">
        <v>68</v>
      </c>
      <c r="F27" s="430"/>
      <c r="G27" s="430"/>
      <c r="H27" s="430"/>
      <c r="I27" s="430"/>
      <c r="J27" s="430"/>
      <c r="K27" s="430"/>
      <c r="L27" s="430"/>
      <c r="M27" s="430"/>
      <c r="N27" s="430"/>
      <c r="O27" s="430"/>
      <c r="P27" s="430"/>
      <c r="Q27" s="430"/>
      <c r="R27" s="430"/>
      <c r="S27" s="430"/>
    </row>
    <row r="28" spans="1:19" x14ac:dyDescent="0.25">
      <c r="E28" s="430"/>
      <c r="F28" s="430"/>
      <c r="G28" s="430"/>
      <c r="H28" s="430"/>
      <c r="I28" s="430"/>
      <c r="J28" s="430"/>
      <c r="K28" s="430"/>
      <c r="L28" s="430"/>
      <c r="M28" s="430"/>
      <c r="N28" s="430"/>
      <c r="O28" s="430"/>
      <c r="P28" s="430"/>
      <c r="Q28" s="430"/>
      <c r="R28" s="430"/>
      <c r="S28" s="430"/>
    </row>
    <row r="29" spans="1:19" x14ac:dyDescent="0.25">
      <c r="E29" s="430"/>
      <c r="F29" s="430"/>
      <c r="G29" s="430"/>
      <c r="H29" s="430"/>
      <c r="I29" s="430"/>
      <c r="J29" s="430"/>
      <c r="K29" s="430"/>
      <c r="L29" s="430"/>
      <c r="M29" s="430"/>
      <c r="N29" s="430"/>
      <c r="O29" s="430"/>
      <c r="P29" s="430"/>
      <c r="Q29" s="430"/>
      <c r="R29" s="430"/>
      <c r="S29" s="430"/>
    </row>
    <row r="30" spans="1:19" x14ac:dyDescent="0.25">
      <c r="E30" s="431"/>
      <c r="F30" s="431"/>
      <c r="G30" s="431"/>
      <c r="H30" s="431"/>
      <c r="I30" s="431"/>
      <c r="J30" s="431"/>
      <c r="K30" s="431"/>
      <c r="L30" s="431"/>
      <c r="M30" s="431"/>
      <c r="N30" s="431"/>
      <c r="O30" s="431"/>
      <c r="P30" s="431"/>
      <c r="Q30" s="431"/>
      <c r="R30" s="431"/>
      <c r="S30" s="431"/>
    </row>
    <row r="31" spans="1:19" ht="15" customHeight="1" x14ac:dyDescent="0.25">
      <c r="A31" s="3"/>
      <c r="B31" s="3" t="s">
        <v>14</v>
      </c>
      <c r="C31" s="430" t="s">
        <v>33</v>
      </c>
      <c r="D31" s="430"/>
      <c r="E31" s="430"/>
      <c r="F31" s="430"/>
      <c r="G31" s="430"/>
      <c r="H31" s="430"/>
      <c r="I31" s="430"/>
      <c r="J31" s="430"/>
      <c r="K31" s="430"/>
      <c r="L31" s="430"/>
      <c r="M31" s="430"/>
      <c r="N31" s="430"/>
      <c r="O31" s="430"/>
      <c r="P31" s="430"/>
      <c r="Q31" s="430"/>
      <c r="R31" s="430"/>
      <c r="S31" s="430"/>
    </row>
    <row r="32" spans="1:19" x14ac:dyDescent="0.25">
      <c r="A32" s="3"/>
      <c r="B32" s="3"/>
      <c r="C32" s="431"/>
      <c r="D32" s="431"/>
      <c r="E32" s="431"/>
      <c r="F32" s="431"/>
      <c r="G32" s="431"/>
      <c r="H32" s="431"/>
      <c r="I32" s="431"/>
      <c r="J32" s="431"/>
      <c r="K32" s="431"/>
      <c r="L32" s="431"/>
      <c r="M32" s="431"/>
      <c r="N32" s="431"/>
      <c r="O32" s="431"/>
      <c r="P32" s="431"/>
      <c r="Q32" s="431"/>
      <c r="R32" s="431"/>
      <c r="S32" s="431"/>
    </row>
    <row r="33" spans="1:19" x14ac:dyDescent="0.25">
      <c r="A33" s="3"/>
      <c r="B33" s="3" t="s">
        <v>14</v>
      </c>
      <c r="C33" s="424" t="s">
        <v>69</v>
      </c>
      <c r="D33" s="424"/>
      <c r="E33" s="424"/>
      <c r="F33" s="424"/>
      <c r="G33" s="424"/>
      <c r="H33" s="424"/>
      <c r="I33" s="424"/>
      <c r="J33" s="424"/>
      <c r="K33" s="424"/>
      <c r="L33" s="424"/>
      <c r="M33" s="424"/>
      <c r="N33" s="424"/>
      <c r="O33" s="424"/>
      <c r="P33" s="424"/>
      <c r="Q33" s="424"/>
      <c r="R33" s="424"/>
      <c r="S33" s="424"/>
    </row>
    <row r="34" spans="1:19" ht="15" customHeight="1" x14ac:dyDescent="0.25">
      <c r="A34" s="3"/>
      <c r="B34" s="3" t="s">
        <v>14</v>
      </c>
      <c r="C34" s="430" t="s">
        <v>36</v>
      </c>
      <c r="D34" s="430"/>
      <c r="E34" s="430"/>
      <c r="F34" s="430"/>
      <c r="G34" s="430"/>
      <c r="H34" s="430"/>
      <c r="I34" s="430"/>
      <c r="J34" s="430"/>
      <c r="K34" s="430"/>
      <c r="L34" s="430"/>
      <c r="M34" s="430"/>
      <c r="N34" s="430"/>
      <c r="O34" s="430"/>
      <c r="P34" s="430"/>
      <c r="Q34" s="430"/>
      <c r="R34" s="430"/>
      <c r="S34" s="430"/>
    </row>
    <row r="35" spans="1:19" x14ac:dyDescent="0.25">
      <c r="A35" s="3"/>
      <c r="B35" s="3"/>
      <c r="C35" s="431"/>
      <c r="D35" s="431"/>
      <c r="E35" s="431"/>
      <c r="F35" s="431"/>
      <c r="G35" s="431"/>
      <c r="H35" s="431"/>
      <c r="I35" s="431"/>
      <c r="J35" s="431"/>
      <c r="K35" s="431"/>
      <c r="L35" s="431"/>
      <c r="M35" s="431"/>
      <c r="N35" s="431"/>
      <c r="O35" s="431"/>
      <c r="P35" s="431"/>
      <c r="Q35" s="431"/>
      <c r="R35" s="431"/>
      <c r="S35" s="431"/>
    </row>
    <row r="36" spans="1:19" x14ac:dyDescent="0.25">
      <c r="A36" s="3"/>
      <c r="B36" s="3" t="s">
        <v>14</v>
      </c>
      <c r="C36" s="424" t="s">
        <v>37</v>
      </c>
      <c r="D36" s="424"/>
      <c r="E36" s="424"/>
      <c r="F36" s="424"/>
      <c r="G36" s="424"/>
      <c r="H36" s="424"/>
      <c r="I36" s="424"/>
      <c r="J36" s="424"/>
      <c r="K36" s="424"/>
      <c r="L36" s="424"/>
      <c r="M36" s="424"/>
      <c r="N36" s="424"/>
      <c r="O36" s="424"/>
      <c r="P36" s="424"/>
      <c r="Q36" s="424"/>
      <c r="R36" s="424"/>
      <c r="S36" s="424"/>
    </row>
    <row r="37" spans="1:19" x14ac:dyDescent="0.25">
      <c r="A37" s="3"/>
      <c r="B37" s="3"/>
    </row>
    <row r="38" spans="1:19" x14ac:dyDescent="0.25">
      <c r="A38" s="3"/>
      <c r="B38" s="426" t="s">
        <v>38</v>
      </c>
      <c r="C38" s="426"/>
      <c r="D38" s="426"/>
      <c r="E38" s="426"/>
      <c r="F38" s="426"/>
      <c r="G38" s="426"/>
      <c r="H38" s="426"/>
      <c r="I38" s="426"/>
      <c r="J38" s="426"/>
      <c r="K38" s="426"/>
      <c r="L38" s="426"/>
      <c r="M38" s="426"/>
      <c r="N38" s="426"/>
      <c r="O38" s="426"/>
      <c r="P38" s="426"/>
      <c r="Q38" s="426"/>
      <c r="R38" s="426"/>
      <c r="S38" s="426"/>
    </row>
    <row r="39" spans="1:19" x14ac:dyDescent="0.25">
      <c r="A39" s="3"/>
      <c r="B39" s="3"/>
    </row>
    <row r="40" spans="1:19" x14ac:dyDescent="0.25">
      <c r="A40" s="3"/>
      <c r="B40" s="3" t="s">
        <v>14</v>
      </c>
      <c r="C40" s="428" t="s">
        <v>39</v>
      </c>
      <c r="D40" s="428"/>
      <c r="E40" s="428"/>
      <c r="F40" s="428"/>
      <c r="G40" s="428"/>
      <c r="H40" s="428"/>
      <c r="I40" s="428"/>
      <c r="J40" s="428"/>
      <c r="K40" s="428"/>
      <c r="L40" s="428"/>
      <c r="M40" s="428"/>
      <c r="N40" s="428"/>
      <c r="O40" s="428"/>
      <c r="P40" s="428"/>
      <c r="Q40" s="428"/>
      <c r="R40" s="428"/>
      <c r="S40" s="428"/>
    </row>
    <row r="41" spans="1:19" x14ac:dyDescent="0.25">
      <c r="A41" s="3"/>
      <c r="B41" s="3"/>
      <c r="C41" s="3" t="s">
        <v>17</v>
      </c>
      <c r="D41" s="428" t="s">
        <v>70</v>
      </c>
      <c r="E41" s="428"/>
      <c r="F41" s="428"/>
      <c r="G41" s="428"/>
      <c r="H41" s="428"/>
      <c r="I41" s="428"/>
      <c r="J41" s="428"/>
      <c r="K41" s="428"/>
      <c r="L41" s="428"/>
      <c r="M41" s="428"/>
      <c r="N41" s="428"/>
      <c r="O41" s="428"/>
      <c r="P41" s="428"/>
      <c r="Q41" s="428"/>
      <c r="R41" s="428"/>
      <c r="S41" s="428"/>
    </row>
    <row r="42" spans="1:19" x14ac:dyDescent="0.25">
      <c r="A42" s="3"/>
      <c r="B42" s="3"/>
      <c r="C42" s="3" t="s">
        <v>17</v>
      </c>
      <c r="D42" s="427" t="s">
        <v>41</v>
      </c>
      <c r="E42" s="427"/>
      <c r="F42" s="427"/>
      <c r="G42" s="427"/>
      <c r="H42" s="427"/>
      <c r="I42" s="427"/>
      <c r="J42" s="427"/>
      <c r="K42" s="427"/>
      <c r="L42" s="427"/>
      <c r="M42" s="427"/>
      <c r="N42" s="427"/>
      <c r="O42" s="427"/>
      <c r="P42" s="427"/>
      <c r="Q42" s="427"/>
      <c r="R42" s="427"/>
      <c r="S42" s="427"/>
    </row>
    <row r="43" spans="1:19" x14ac:dyDescent="0.25">
      <c r="A43" s="3"/>
      <c r="B43" s="3"/>
      <c r="C43" s="3"/>
      <c r="D43" s="428"/>
      <c r="E43" s="428"/>
      <c r="F43" s="428"/>
      <c r="G43" s="428"/>
      <c r="H43" s="428"/>
      <c r="I43" s="428"/>
      <c r="J43" s="428"/>
      <c r="K43" s="428"/>
      <c r="L43" s="428"/>
      <c r="M43" s="428"/>
      <c r="N43" s="428"/>
      <c r="O43" s="428"/>
      <c r="P43" s="428"/>
      <c r="Q43" s="428"/>
      <c r="R43" s="428"/>
      <c r="S43" s="428"/>
    </row>
    <row r="44" spans="1:19" x14ac:dyDescent="0.25">
      <c r="A44" s="3"/>
      <c r="B44" s="3"/>
      <c r="C44" s="3" t="s">
        <v>17</v>
      </c>
      <c r="D44" s="428" t="s">
        <v>42</v>
      </c>
      <c r="E44" s="428"/>
      <c r="F44" s="428"/>
      <c r="G44" s="428"/>
      <c r="H44" s="428"/>
      <c r="I44" s="428"/>
      <c r="J44" s="428"/>
      <c r="K44" s="428"/>
      <c r="L44" s="428"/>
      <c r="M44" s="428"/>
      <c r="N44" s="428"/>
      <c r="O44" s="428"/>
      <c r="P44" s="428"/>
      <c r="Q44" s="428"/>
      <c r="R44" s="428"/>
      <c r="S44" s="428"/>
    </row>
    <row r="45" spans="1:19" x14ac:dyDescent="0.25">
      <c r="A45" s="3"/>
      <c r="B45" s="3"/>
      <c r="C45" s="3" t="s">
        <v>17</v>
      </c>
      <c r="D45" s="428" t="s">
        <v>43</v>
      </c>
      <c r="E45" s="428"/>
      <c r="F45" s="428"/>
      <c r="G45" s="428"/>
      <c r="H45" s="428"/>
      <c r="I45" s="428"/>
      <c r="J45" s="428"/>
      <c r="K45" s="428"/>
      <c r="L45" s="428"/>
      <c r="M45" s="428"/>
      <c r="N45" s="428"/>
      <c r="O45" s="428"/>
      <c r="P45" s="428"/>
      <c r="Q45" s="428"/>
      <c r="R45" s="428"/>
      <c r="S45" s="428"/>
    </row>
    <row r="46" spans="1:19" x14ac:dyDescent="0.25">
      <c r="A46" s="3"/>
      <c r="B46" s="3"/>
    </row>
    <row r="47" spans="1:19" x14ac:dyDescent="0.25">
      <c r="B47" s="425" t="s">
        <v>44</v>
      </c>
      <c r="C47" s="425"/>
      <c r="D47" s="425"/>
      <c r="E47" s="425"/>
      <c r="F47" s="425"/>
      <c r="G47" s="425"/>
      <c r="H47" s="425"/>
      <c r="I47" s="425"/>
      <c r="J47" s="425"/>
      <c r="K47" s="425"/>
      <c r="L47" s="425"/>
      <c r="M47" s="425"/>
      <c r="N47" s="425"/>
      <c r="O47" s="425"/>
      <c r="P47" s="425"/>
      <c r="Q47" s="425"/>
      <c r="R47" s="425"/>
      <c r="S47" s="425"/>
    </row>
    <row r="49" spans="1:19" x14ac:dyDescent="0.25">
      <c r="A49" s="3"/>
      <c r="B49" s="3" t="s">
        <v>14</v>
      </c>
      <c r="C49" s="424" t="s">
        <v>45</v>
      </c>
      <c r="D49" s="424"/>
      <c r="E49" s="424"/>
      <c r="F49" s="424"/>
      <c r="G49" s="424"/>
      <c r="H49" s="424"/>
      <c r="I49" s="424"/>
      <c r="J49" s="424"/>
      <c r="K49" s="424"/>
      <c r="L49" s="424"/>
      <c r="M49" s="424"/>
      <c r="N49" s="424"/>
      <c r="O49" s="424"/>
      <c r="P49" s="424"/>
      <c r="Q49" s="424"/>
      <c r="R49" s="424"/>
      <c r="S49" s="424"/>
    </row>
    <row r="50" spans="1:19" x14ac:dyDescent="0.25">
      <c r="A50" s="3"/>
      <c r="B50" s="3"/>
      <c r="C50" s="3" t="s">
        <v>17</v>
      </c>
      <c r="D50" s="434" t="s">
        <v>46</v>
      </c>
      <c r="E50" s="434"/>
      <c r="F50" s="434"/>
      <c r="G50" s="434"/>
      <c r="H50" s="434"/>
      <c r="I50" s="434"/>
      <c r="J50" s="434"/>
      <c r="K50" s="434"/>
      <c r="L50" s="434"/>
      <c r="M50" s="434"/>
      <c r="N50" s="434"/>
      <c r="O50" s="434"/>
      <c r="P50" s="434"/>
      <c r="Q50" s="434"/>
      <c r="R50" s="434"/>
      <c r="S50" s="434"/>
    </row>
    <row r="51" spans="1:19" x14ac:dyDescent="0.25">
      <c r="A51" s="3"/>
      <c r="B51" s="3"/>
      <c r="C51" s="3" t="s">
        <v>17</v>
      </c>
      <c r="D51" s="434" t="s">
        <v>47</v>
      </c>
      <c r="E51" s="434"/>
      <c r="F51" s="434"/>
      <c r="G51" s="434"/>
      <c r="H51" s="434"/>
      <c r="I51" s="434"/>
      <c r="J51" s="434"/>
      <c r="K51" s="434"/>
      <c r="L51" s="434"/>
      <c r="M51" s="434"/>
      <c r="N51" s="434"/>
      <c r="O51" s="434"/>
      <c r="P51" s="434"/>
      <c r="Q51" s="434"/>
      <c r="R51" s="434"/>
      <c r="S51" s="434"/>
    </row>
    <row r="52" spans="1:19" x14ac:dyDescent="0.25">
      <c r="A52" s="3"/>
      <c r="B52" s="3"/>
      <c r="C52" s="3" t="s">
        <v>17</v>
      </c>
      <c r="D52" s="434" t="s">
        <v>71</v>
      </c>
      <c r="E52" s="434"/>
      <c r="F52" s="434"/>
      <c r="G52" s="434"/>
      <c r="H52" s="434"/>
      <c r="I52" s="434"/>
      <c r="J52" s="434"/>
      <c r="K52" s="434"/>
      <c r="L52" s="434"/>
      <c r="M52" s="434"/>
      <c r="N52" s="434"/>
      <c r="O52" s="434"/>
      <c r="P52" s="434"/>
      <c r="Q52" s="434"/>
      <c r="R52" s="434"/>
      <c r="S52" s="434"/>
    </row>
    <row r="53" spans="1:19" x14ac:dyDescent="0.25">
      <c r="A53" s="3"/>
      <c r="B53" s="3"/>
      <c r="C53" s="3" t="s">
        <v>17</v>
      </c>
      <c r="D53" s="424" t="s">
        <v>49</v>
      </c>
      <c r="E53" s="424"/>
      <c r="F53" s="424"/>
      <c r="G53" s="424"/>
      <c r="H53" s="424"/>
      <c r="I53" s="424"/>
      <c r="J53" s="424"/>
      <c r="K53" s="424"/>
      <c r="L53" s="424"/>
      <c r="M53" s="424"/>
      <c r="N53" s="424"/>
      <c r="O53" s="424"/>
      <c r="P53" s="424"/>
      <c r="Q53" s="424"/>
      <c r="R53" s="424"/>
      <c r="S53" s="424"/>
    </row>
    <row r="54" spans="1:19" ht="15" customHeight="1" x14ac:dyDescent="0.25">
      <c r="A54" s="3"/>
      <c r="B54" s="3"/>
      <c r="C54" s="3"/>
      <c r="D54" s="3" t="s">
        <v>17</v>
      </c>
      <c r="E54" s="430" t="s">
        <v>72</v>
      </c>
      <c r="F54" s="430"/>
      <c r="G54" s="430"/>
      <c r="H54" s="430"/>
      <c r="I54" s="430"/>
      <c r="J54" s="430"/>
      <c r="K54" s="430"/>
      <c r="L54" s="430"/>
      <c r="M54" s="430"/>
      <c r="N54" s="430"/>
      <c r="O54" s="430"/>
      <c r="P54" s="430"/>
      <c r="Q54" s="430"/>
      <c r="R54" s="430"/>
      <c r="S54" s="430"/>
    </row>
    <row r="55" spans="1:19" x14ac:dyDescent="0.25">
      <c r="A55" s="3"/>
      <c r="B55" s="3"/>
      <c r="C55" s="3"/>
      <c r="D55" s="3"/>
      <c r="E55" s="430"/>
      <c r="F55" s="430"/>
      <c r="G55" s="430"/>
      <c r="H55" s="430"/>
      <c r="I55" s="430"/>
      <c r="J55" s="430"/>
      <c r="K55" s="430"/>
      <c r="L55" s="430"/>
      <c r="M55" s="430"/>
      <c r="N55" s="430"/>
      <c r="O55" s="430"/>
      <c r="P55" s="430"/>
      <c r="Q55" s="430"/>
      <c r="R55" s="430"/>
      <c r="S55" s="430"/>
    </row>
    <row r="56" spans="1:19" x14ac:dyDescent="0.25">
      <c r="A56" s="3"/>
      <c r="B56" s="3"/>
      <c r="C56" s="3"/>
      <c r="D56" s="3"/>
      <c r="E56" s="431"/>
      <c r="F56" s="431"/>
      <c r="G56" s="431"/>
      <c r="H56" s="431"/>
      <c r="I56" s="431"/>
      <c r="J56" s="431"/>
      <c r="K56" s="431"/>
      <c r="L56" s="431"/>
      <c r="M56" s="431"/>
      <c r="N56" s="431"/>
      <c r="O56" s="431"/>
      <c r="P56" s="431"/>
      <c r="Q56" s="431"/>
      <c r="R56" s="431"/>
      <c r="S56" s="431"/>
    </row>
    <row r="57" spans="1:19" ht="15" customHeight="1" x14ac:dyDescent="0.25">
      <c r="A57" s="4"/>
      <c r="B57" s="4" t="s">
        <v>14</v>
      </c>
      <c r="C57" s="427" t="s">
        <v>73</v>
      </c>
      <c r="D57" s="427"/>
      <c r="E57" s="427"/>
      <c r="F57" s="427"/>
      <c r="G57" s="427"/>
      <c r="H57" s="427"/>
      <c r="I57" s="427"/>
      <c r="J57" s="427"/>
      <c r="K57" s="427"/>
      <c r="L57" s="427"/>
      <c r="M57" s="427"/>
      <c r="N57" s="427"/>
      <c r="O57" s="427"/>
      <c r="P57" s="427"/>
      <c r="Q57" s="427"/>
      <c r="R57" s="427"/>
      <c r="S57" s="427"/>
    </row>
    <row r="58" spans="1:19" x14ac:dyDescent="0.25">
      <c r="A58" s="4"/>
      <c r="B58" s="4"/>
      <c r="C58" s="428"/>
      <c r="D58" s="428"/>
      <c r="E58" s="428"/>
      <c r="F58" s="428"/>
      <c r="G58" s="428"/>
      <c r="H58" s="428"/>
      <c r="I58" s="428"/>
      <c r="J58" s="428"/>
      <c r="K58" s="428"/>
      <c r="L58" s="428"/>
      <c r="M58" s="428"/>
      <c r="N58" s="428"/>
      <c r="O58" s="428"/>
      <c r="P58" s="428"/>
      <c r="Q58" s="428"/>
      <c r="R58" s="428"/>
      <c r="S58" s="428"/>
    </row>
    <row r="59" spans="1:19" ht="15" customHeight="1" x14ac:dyDescent="0.25">
      <c r="A59" s="4"/>
      <c r="B59" s="4" t="s">
        <v>14</v>
      </c>
      <c r="C59" s="435" t="s">
        <v>52</v>
      </c>
      <c r="D59" s="435"/>
      <c r="E59" s="435"/>
      <c r="F59" s="435"/>
      <c r="G59" s="435"/>
      <c r="H59" s="435"/>
      <c r="I59" s="435"/>
      <c r="J59" s="435"/>
      <c r="K59" s="435"/>
      <c r="L59" s="435"/>
      <c r="M59" s="435"/>
      <c r="N59" s="435"/>
      <c r="O59" s="435"/>
      <c r="P59" s="435"/>
      <c r="Q59" s="435"/>
      <c r="R59" s="435"/>
      <c r="S59" s="435"/>
    </row>
    <row r="60" spans="1:19" x14ac:dyDescent="0.25">
      <c r="A60" s="4"/>
      <c r="B60" s="4"/>
      <c r="C60" s="423"/>
      <c r="D60" s="423"/>
      <c r="E60" s="423"/>
      <c r="F60" s="423"/>
      <c r="G60" s="423"/>
      <c r="H60" s="423"/>
      <c r="I60" s="423"/>
      <c r="J60" s="423"/>
      <c r="K60" s="423"/>
      <c r="L60" s="423"/>
      <c r="M60" s="423"/>
      <c r="N60" s="423"/>
      <c r="O60" s="423"/>
      <c r="P60" s="423"/>
      <c r="Q60" s="423"/>
      <c r="R60" s="423"/>
      <c r="S60" s="423"/>
    </row>
    <row r="61" spans="1:19" x14ac:dyDescent="0.25">
      <c r="A61" s="3"/>
      <c r="B61" s="3" t="s">
        <v>14</v>
      </c>
      <c r="C61" s="424" t="s">
        <v>53</v>
      </c>
      <c r="D61" s="424"/>
      <c r="E61" s="424"/>
      <c r="F61" s="424"/>
      <c r="G61" s="424"/>
      <c r="H61" s="424"/>
      <c r="I61" s="424"/>
      <c r="J61" s="424"/>
      <c r="K61" s="424"/>
      <c r="L61" s="424"/>
      <c r="M61" s="424"/>
      <c r="N61" s="424"/>
      <c r="O61" s="424"/>
      <c r="P61" s="424"/>
      <c r="Q61" s="424"/>
      <c r="R61" s="424"/>
      <c r="S61" s="424"/>
    </row>
    <row r="62" spans="1:19" ht="15" customHeight="1" x14ac:dyDescent="0.25">
      <c r="A62" s="3"/>
      <c r="B62" s="3" t="s">
        <v>14</v>
      </c>
      <c r="C62" s="436" t="s">
        <v>74</v>
      </c>
      <c r="D62" s="437"/>
      <c r="E62" s="437"/>
      <c r="F62" s="437"/>
      <c r="G62" s="437"/>
      <c r="H62" s="437"/>
      <c r="I62" s="437"/>
      <c r="J62" s="437"/>
      <c r="K62" s="437"/>
      <c r="L62" s="437"/>
      <c r="M62" s="437"/>
      <c r="N62" s="437"/>
      <c r="O62" s="437"/>
      <c r="P62" s="437"/>
      <c r="Q62" s="437"/>
      <c r="R62" s="437"/>
      <c r="S62" s="437"/>
    </row>
    <row r="63" spans="1:19" x14ac:dyDescent="0.25">
      <c r="C63" s="431"/>
      <c r="D63" s="431"/>
      <c r="E63" s="431"/>
      <c r="F63" s="431"/>
      <c r="G63" s="431"/>
      <c r="H63" s="431"/>
      <c r="I63" s="431"/>
      <c r="J63" s="431"/>
      <c r="K63" s="431"/>
      <c r="L63" s="431"/>
      <c r="M63" s="431"/>
      <c r="N63" s="431"/>
      <c r="O63" s="431"/>
      <c r="P63" s="431"/>
      <c r="Q63" s="431"/>
      <c r="R63" s="431"/>
      <c r="S63" s="431"/>
    </row>
    <row r="65" spans="3:18" x14ac:dyDescent="0.25">
      <c r="C65" s="432" t="s">
        <v>75</v>
      </c>
      <c r="D65" s="432"/>
      <c r="E65" s="432"/>
      <c r="F65" s="432"/>
      <c r="G65" s="432"/>
      <c r="H65" s="432"/>
      <c r="I65" s="432"/>
      <c r="J65" s="432"/>
      <c r="K65" s="432"/>
      <c r="L65" s="432"/>
      <c r="M65" s="432"/>
      <c r="N65" s="432"/>
      <c r="O65" s="432"/>
      <c r="P65" s="432"/>
      <c r="Q65" s="432"/>
      <c r="R65" s="432"/>
    </row>
  </sheetData>
  <sheetProtection algorithmName="SHA-512" hashValue="x+q+EJpm0br8hAOshxGta8dIFHaOA8miCgA+glkdfIP4ynBjpIa8mgHtVmYIMCjhSQcbhVFokxsH7SpZMNct+w==" saltValue="6tuG+aTw0ubRI/MWi72BFA==" spinCount="100000" sheet="1" objects="1" scenarios="1"/>
  <mergeCells count="42">
    <mergeCell ref="C9:S9"/>
    <mergeCell ref="B2:S2"/>
    <mergeCell ref="U2:Y2"/>
    <mergeCell ref="V4:Y4"/>
    <mergeCell ref="V5:Y5"/>
    <mergeCell ref="B7:S7"/>
    <mergeCell ref="D25:S25"/>
    <mergeCell ref="D10:S10"/>
    <mergeCell ref="D11:S11"/>
    <mergeCell ref="D12:S12"/>
    <mergeCell ref="D13:S14"/>
    <mergeCell ref="D15:S15"/>
    <mergeCell ref="E16:S18"/>
    <mergeCell ref="E19:S19"/>
    <mergeCell ref="D20:S21"/>
    <mergeCell ref="D22:S22"/>
    <mergeCell ref="D23:S23"/>
    <mergeCell ref="D24:S24"/>
    <mergeCell ref="D45:S45"/>
    <mergeCell ref="D26:S26"/>
    <mergeCell ref="E27:S30"/>
    <mergeCell ref="C31:S32"/>
    <mergeCell ref="C33:S33"/>
    <mergeCell ref="C34:S35"/>
    <mergeCell ref="C36:S36"/>
    <mergeCell ref="B38:S38"/>
    <mergeCell ref="C40:S40"/>
    <mergeCell ref="D41:S41"/>
    <mergeCell ref="D42:S43"/>
    <mergeCell ref="D44:S44"/>
    <mergeCell ref="C65:R65"/>
    <mergeCell ref="B47:S47"/>
    <mergeCell ref="C49:S49"/>
    <mergeCell ref="D50:S50"/>
    <mergeCell ref="D51:S51"/>
    <mergeCell ref="D52:S52"/>
    <mergeCell ref="D53:S53"/>
    <mergeCell ref="E54:S56"/>
    <mergeCell ref="C57:S58"/>
    <mergeCell ref="C59:S60"/>
    <mergeCell ref="C61:S61"/>
    <mergeCell ref="C62:S63"/>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29" t="s">
        <v>12</v>
      </c>
      <c r="C2" s="429"/>
      <c r="D2" s="429"/>
      <c r="E2" s="429"/>
      <c r="F2" s="429"/>
      <c r="G2" s="429"/>
      <c r="H2" s="429"/>
      <c r="I2" s="429"/>
      <c r="J2" s="429"/>
      <c r="K2" s="429"/>
      <c r="L2" s="429"/>
      <c r="M2" s="429"/>
      <c r="N2" s="429"/>
      <c r="O2" s="429"/>
      <c r="P2" s="429"/>
      <c r="Q2" s="429"/>
      <c r="R2" s="429"/>
      <c r="S2" s="429"/>
      <c r="U2" s="433" t="s">
        <v>13</v>
      </c>
      <c r="V2" s="433"/>
      <c r="W2" s="433"/>
      <c r="X2" s="433"/>
      <c r="Y2" s="433"/>
    </row>
    <row r="4" spans="1:25" x14ac:dyDescent="0.25">
      <c r="A4" s="3"/>
      <c r="B4" s="3" t="s">
        <v>14</v>
      </c>
      <c r="C4" s="432" t="s">
        <v>15</v>
      </c>
      <c r="D4" s="432"/>
      <c r="E4" s="432"/>
      <c r="F4" s="432"/>
      <c r="G4" s="432"/>
      <c r="H4" s="432"/>
      <c r="I4" s="432"/>
      <c r="J4" s="432"/>
      <c r="K4" s="432"/>
      <c r="L4" s="432"/>
      <c r="M4" s="432"/>
      <c r="N4" s="432"/>
      <c r="O4" s="432"/>
      <c r="P4" s="432"/>
      <c r="Q4" s="432"/>
      <c r="R4" s="432"/>
      <c r="S4" s="432"/>
      <c r="U4" s="42"/>
      <c r="V4" s="432" t="s">
        <v>16</v>
      </c>
      <c r="W4" s="432"/>
      <c r="X4" s="432"/>
      <c r="Y4" s="432"/>
    </row>
    <row r="5" spans="1:25" x14ac:dyDescent="0.25">
      <c r="C5" s="3" t="s">
        <v>17</v>
      </c>
      <c r="D5" s="424" t="s">
        <v>18</v>
      </c>
      <c r="E5" s="424"/>
      <c r="F5" s="424"/>
      <c r="G5" s="424"/>
      <c r="H5" s="424"/>
      <c r="I5" s="424"/>
      <c r="J5" s="424"/>
      <c r="K5" s="424"/>
      <c r="L5" s="424"/>
      <c r="M5" s="424"/>
      <c r="N5" s="424"/>
      <c r="O5" s="424"/>
      <c r="P5" s="424"/>
      <c r="Q5" s="424"/>
      <c r="R5" s="424"/>
      <c r="S5" s="424"/>
      <c r="U5" s="136"/>
      <c r="V5" s="432" t="s">
        <v>19</v>
      </c>
      <c r="W5" s="432"/>
      <c r="X5" s="432"/>
      <c r="Y5" s="432"/>
    </row>
    <row r="6" spans="1:25" x14ac:dyDescent="0.25">
      <c r="C6" s="3" t="s">
        <v>17</v>
      </c>
      <c r="D6" s="424" t="s">
        <v>20</v>
      </c>
      <c r="E6" s="424"/>
      <c r="F6" s="424"/>
      <c r="G6" s="424"/>
      <c r="H6" s="424"/>
      <c r="I6" s="424"/>
      <c r="J6" s="424"/>
      <c r="K6" s="424"/>
      <c r="L6" s="424"/>
      <c r="M6" s="424"/>
      <c r="N6" s="424"/>
      <c r="O6" s="424"/>
      <c r="P6" s="424"/>
      <c r="Q6" s="424"/>
      <c r="R6" s="424"/>
      <c r="S6" s="424"/>
      <c r="U6" s="43"/>
      <c r="V6" s="1" t="s">
        <v>21</v>
      </c>
    </row>
    <row r="7" spans="1:25" x14ac:dyDescent="0.25">
      <c r="C7" s="3" t="s">
        <v>17</v>
      </c>
      <c r="D7" s="424" t="s">
        <v>22</v>
      </c>
      <c r="E7" s="424"/>
      <c r="F7" s="424"/>
      <c r="G7" s="424"/>
      <c r="H7" s="424"/>
      <c r="I7" s="424"/>
      <c r="J7" s="424"/>
      <c r="K7" s="424"/>
      <c r="L7" s="424"/>
      <c r="M7" s="424"/>
      <c r="N7" s="424"/>
      <c r="O7" s="424"/>
      <c r="P7" s="424"/>
      <c r="Q7" s="424"/>
      <c r="R7" s="424"/>
      <c r="S7" s="424"/>
    </row>
    <row r="8" spans="1:25" ht="15" customHeight="1" x14ac:dyDescent="0.25">
      <c r="C8" s="3" t="s">
        <v>17</v>
      </c>
      <c r="D8" s="427" t="s">
        <v>23</v>
      </c>
      <c r="E8" s="427"/>
      <c r="F8" s="427"/>
      <c r="G8" s="427"/>
      <c r="H8" s="427"/>
      <c r="I8" s="427"/>
      <c r="J8" s="427"/>
      <c r="K8" s="427"/>
      <c r="L8" s="427"/>
      <c r="M8" s="427"/>
      <c r="N8" s="427"/>
      <c r="O8" s="427"/>
      <c r="P8" s="427"/>
      <c r="Q8" s="427"/>
      <c r="R8" s="427"/>
      <c r="S8" s="427"/>
    </row>
    <row r="9" spans="1:25" ht="15" customHeight="1" x14ac:dyDescent="0.25">
      <c r="C9" s="3"/>
      <c r="D9" s="428"/>
      <c r="E9" s="428"/>
      <c r="F9" s="428"/>
      <c r="G9" s="428"/>
      <c r="H9" s="428"/>
      <c r="I9" s="428"/>
      <c r="J9" s="428"/>
      <c r="K9" s="428"/>
      <c r="L9" s="428"/>
      <c r="M9" s="428"/>
      <c r="N9" s="428"/>
      <c r="O9" s="428"/>
      <c r="P9" s="428"/>
      <c r="Q9" s="428"/>
      <c r="R9" s="428"/>
      <c r="S9" s="428"/>
    </row>
    <row r="10" spans="1:25" x14ac:dyDescent="0.25">
      <c r="C10" s="3" t="s">
        <v>17</v>
      </c>
      <c r="D10" s="424" t="s">
        <v>24</v>
      </c>
      <c r="E10" s="424"/>
      <c r="F10" s="424"/>
      <c r="G10" s="424"/>
      <c r="H10" s="424"/>
      <c r="I10" s="424"/>
      <c r="J10" s="424"/>
      <c r="K10" s="424"/>
      <c r="L10" s="424"/>
      <c r="M10" s="424"/>
      <c r="N10" s="424"/>
      <c r="O10" s="424"/>
      <c r="P10" s="424"/>
      <c r="Q10" s="424"/>
      <c r="R10" s="424"/>
      <c r="S10" s="424"/>
    </row>
    <row r="11" spans="1:25" ht="15" customHeight="1" x14ac:dyDescent="0.25">
      <c r="D11" s="3" t="s">
        <v>17</v>
      </c>
      <c r="E11" s="430" t="s">
        <v>25</v>
      </c>
      <c r="F11" s="430"/>
      <c r="G11" s="430"/>
      <c r="H11" s="430"/>
      <c r="I11" s="430"/>
      <c r="J11" s="430"/>
      <c r="K11" s="430"/>
      <c r="L11" s="430"/>
      <c r="M11" s="430"/>
      <c r="N11" s="430"/>
      <c r="O11" s="430"/>
      <c r="P11" s="430"/>
      <c r="Q11" s="430"/>
      <c r="R11" s="430"/>
      <c r="S11" s="430"/>
    </row>
    <row r="12" spans="1:25" x14ac:dyDescent="0.25">
      <c r="E12" s="430"/>
      <c r="F12" s="430"/>
      <c r="G12" s="430"/>
      <c r="H12" s="430"/>
      <c r="I12" s="430"/>
      <c r="J12" s="430"/>
      <c r="K12" s="430"/>
      <c r="L12" s="430"/>
      <c r="M12" s="430"/>
      <c r="N12" s="430"/>
      <c r="O12" s="430"/>
      <c r="P12" s="430"/>
      <c r="Q12" s="430"/>
      <c r="R12" s="430"/>
      <c r="S12" s="430"/>
    </row>
    <row r="13" spans="1:25" x14ac:dyDescent="0.25">
      <c r="E13" s="431"/>
      <c r="F13" s="431"/>
      <c r="G13" s="431"/>
      <c r="H13" s="431"/>
      <c r="I13" s="431"/>
      <c r="J13" s="431"/>
      <c r="K13" s="431"/>
      <c r="L13" s="431"/>
      <c r="M13" s="431"/>
      <c r="N13" s="431"/>
      <c r="O13" s="431"/>
      <c r="P13" s="431"/>
      <c r="Q13" s="431"/>
      <c r="R13" s="431"/>
      <c r="S13" s="431"/>
    </row>
    <row r="14" spans="1:25" ht="15" customHeight="1" x14ac:dyDescent="0.25">
      <c r="D14" s="3" t="s">
        <v>17</v>
      </c>
      <c r="E14" s="431" t="s">
        <v>26</v>
      </c>
      <c r="F14" s="431"/>
      <c r="G14" s="431"/>
      <c r="H14" s="431"/>
      <c r="I14" s="431"/>
      <c r="J14" s="431"/>
      <c r="K14" s="431"/>
      <c r="L14" s="431"/>
      <c r="M14" s="431"/>
      <c r="N14" s="431"/>
      <c r="O14" s="431"/>
      <c r="P14" s="431"/>
      <c r="Q14" s="431"/>
      <c r="R14" s="431"/>
      <c r="S14" s="431"/>
    </row>
    <row r="15" spans="1:25" x14ac:dyDescent="0.25">
      <c r="C15" s="3" t="s">
        <v>17</v>
      </c>
      <c r="D15" s="427" t="s">
        <v>27</v>
      </c>
      <c r="E15" s="427"/>
      <c r="F15" s="427"/>
      <c r="G15" s="427"/>
      <c r="H15" s="427"/>
      <c r="I15" s="427"/>
      <c r="J15" s="427"/>
      <c r="K15" s="427"/>
      <c r="L15" s="427"/>
      <c r="M15" s="427"/>
      <c r="N15" s="427"/>
      <c r="O15" s="427"/>
      <c r="P15" s="427"/>
      <c r="Q15" s="427"/>
      <c r="R15" s="427"/>
      <c r="S15" s="427"/>
    </row>
    <row r="16" spans="1:25" x14ac:dyDescent="0.25">
      <c r="C16" s="3"/>
      <c r="D16" s="428"/>
      <c r="E16" s="428"/>
      <c r="F16" s="428"/>
      <c r="G16" s="428"/>
      <c r="H16" s="428"/>
      <c r="I16" s="428"/>
      <c r="J16" s="428"/>
      <c r="K16" s="428"/>
      <c r="L16" s="428"/>
      <c r="M16" s="428"/>
      <c r="N16" s="428"/>
      <c r="O16" s="428"/>
      <c r="P16" s="428"/>
      <c r="Q16" s="428"/>
      <c r="R16" s="428"/>
      <c r="S16" s="428"/>
    </row>
    <row r="17" spans="1:19" ht="15" customHeight="1" x14ac:dyDescent="0.25">
      <c r="C17" s="3" t="s">
        <v>17</v>
      </c>
      <c r="D17" s="430" t="s">
        <v>76</v>
      </c>
      <c r="E17" s="430"/>
      <c r="F17" s="430"/>
      <c r="G17" s="430"/>
      <c r="H17" s="430"/>
      <c r="I17" s="430"/>
      <c r="J17" s="430"/>
      <c r="K17" s="430"/>
      <c r="L17" s="430"/>
      <c r="M17" s="430"/>
      <c r="N17" s="430"/>
      <c r="O17" s="430"/>
      <c r="P17" s="430"/>
      <c r="Q17" s="430"/>
      <c r="R17" s="430"/>
      <c r="S17" s="430"/>
    </row>
    <row r="18" spans="1:19" x14ac:dyDescent="0.25">
      <c r="D18" s="430"/>
      <c r="E18" s="430"/>
      <c r="F18" s="430"/>
      <c r="G18" s="430"/>
      <c r="H18" s="430"/>
      <c r="I18" s="430"/>
      <c r="J18" s="430"/>
      <c r="K18" s="430"/>
      <c r="L18" s="430"/>
      <c r="M18" s="430"/>
      <c r="N18" s="430"/>
      <c r="O18" s="430"/>
      <c r="P18" s="430"/>
      <c r="Q18" s="430"/>
      <c r="R18" s="430"/>
      <c r="S18" s="430"/>
    </row>
    <row r="19" spans="1:19" x14ac:dyDescent="0.25">
      <c r="D19" s="431"/>
      <c r="E19" s="431"/>
      <c r="F19" s="431"/>
      <c r="G19" s="431"/>
      <c r="H19" s="431"/>
      <c r="I19" s="431"/>
      <c r="J19" s="431"/>
      <c r="K19" s="431"/>
      <c r="L19" s="431"/>
      <c r="M19" s="431"/>
      <c r="N19" s="431"/>
      <c r="O19" s="431"/>
      <c r="P19" s="431"/>
      <c r="Q19" s="431"/>
      <c r="R19" s="431"/>
      <c r="S19" s="431"/>
    </row>
    <row r="20" spans="1:19" x14ac:dyDescent="0.25">
      <c r="C20" s="3" t="s">
        <v>17</v>
      </c>
      <c r="D20" s="424" t="s">
        <v>31</v>
      </c>
      <c r="E20" s="424"/>
      <c r="F20" s="424"/>
      <c r="G20" s="424"/>
      <c r="H20" s="424"/>
      <c r="I20" s="424"/>
      <c r="J20" s="424"/>
      <c r="K20" s="424"/>
      <c r="L20" s="424"/>
      <c r="M20" s="424"/>
      <c r="N20" s="424"/>
      <c r="O20" s="424"/>
      <c r="P20" s="424"/>
      <c r="Q20" s="424"/>
      <c r="R20" s="424"/>
      <c r="S20" s="424"/>
    </row>
    <row r="21" spans="1:19" ht="15" customHeight="1" x14ac:dyDescent="0.25">
      <c r="D21" s="3" t="s">
        <v>17</v>
      </c>
      <c r="E21" s="430" t="s">
        <v>32</v>
      </c>
      <c r="F21" s="430"/>
      <c r="G21" s="430"/>
      <c r="H21" s="430"/>
      <c r="I21" s="430"/>
      <c r="J21" s="430"/>
      <c r="K21" s="430"/>
      <c r="L21" s="430"/>
      <c r="M21" s="430"/>
      <c r="N21" s="430"/>
      <c r="O21" s="430"/>
      <c r="P21" s="430"/>
      <c r="Q21" s="430"/>
      <c r="R21" s="430"/>
      <c r="S21" s="430"/>
    </row>
    <row r="22" spans="1:19" x14ac:dyDescent="0.25">
      <c r="E22" s="430"/>
      <c r="F22" s="430"/>
      <c r="G22" s="430"/>
      <c r="H22" s="430"/>
      <c r="I22" s="430"/>
      <c r="J22" s="430"/>
      <c r="K22" s="430"/>
      <c r="L22" s="430"/>
      <c r="M22" s="430"/>
      <c r="N22" s="430"/>
      <c r="O22" s="430"/>
      <c r="P22" s="430"/>
      <c r="Q22" s="430"/>
      <c r="R22" s="430"/>
      <c r="S22" s="430"/>
    </row>
    <row r="23" spans="1:19" x14ac:dyDescent="0.25">
      <c r="E23" s="430"/>
      <c r="F23" s="430"/>
      <c r="G23" s="430"/>
      <c r="H23" s="430"/>
      <c r="I23" s="430"/>
      <c r="J23" s="430"/>
      <c r="K23" s="430"/>
      <c r="L23" s="430"/>
      <c r="M23" s="430"/>
      <c r="N23" s="430"/>
      <c r="O23" s="430"/>
      <c r="P23" s="430"/>
      <c r="Q23" s="430"/>
      <c r="R23" s="430"/>
      <c r="S23" s="430"/>
    </row>
    <row r="24" spans="1:19" x14ac:dyDescent="0.25">
      <c r="E24" s="431"/>
      <c r="F24" s="431"/>
      <c r="G24" s="431"/>
      <c r="H24" s="431"/>
      <c r="I24" s="431"/>
      <c r="J24" s="431"/>
      <c r="K24" s="431"/>
      <c r="L24" s="431"/>
      <c r="M24" s="431"/>
      <c r="N24" s="431"/>
      <c r="O24" s="431"/>
      <c r="P24" s="431"/>
      <c r="Q24" s="431"/>
      <c r="R24" s="431"/>
      <c r="S24" s="431"/>
    </row>
    <row r="25" spans="1:19" ht="15" customHeight="1" x14ac:dyDescent="0.25">
      <c r="A25" s="3"/>
      <c r="B25" s="3" t="s">
        <v>14</v>
      </c>
      <c r="C25" s="430" t="s">
        <v>33</v>
      </c>
      <c r="D25" s="430"/>
      <c r="E25" s="430"/>
      <c r="F25" s="430"/>
      <c r="G25" s="430"/>
      <c r="H25" s="430"/>
      <c r="I25" s="430"/>
      <c r="J25" s="430"/>
      <c r="K25" s="430"/>
      <c r="L25" s="430"/>
      <c r="M25" s="430"/>
      <c r="N25" s="430"/>
      <c r="O25" s="430"/>
      <c r="P25" s="430"/>
      <c r="Q25" s="430"/>
      <c r="R25" s="430"/>
      <c r="S25" s="430"/>
    </row>
    <row r="26" spans="1:19" x14ac:dyDescent="0.25">
      <c r="A26" s="3"/>
      <c r="B26" s="3"/>
      <c r="C26" s="431"/>
      <c r="D26" s="431"/>
      <c r="E26" s="431"/>
      <c r="F26" s="431"/>
      <c r="G26" s="431"/>
      <c r="H26" s="431"/>
      <c r="I26" s="431"/>
      <c r="J26" s="431"/>
      <c r="K26" s="431"/>
      <c r="L26" s="431"/>
      <c r="M26" s="431"/>
      <c r="N26" s="431"/>
      <c r="O26" s="431"/>
      <c r="P26" s="431"/>
      <c r="Q26" s="431"/>
      <c r="R26" s="431"/>
      <c r="S26" s="431"/>
    </row>
    <row r="27" spans="1:19" x14ac:dyDescent="0.25">
      <c r="A27" s="3"/>
      <c r="B27" s="3" t="s">
        <v>14</v>
      </c>
      <c r="C27" s="424" t="s">
        <v>34</v>
      </c>
      <c r="D27" s="424"/>
      <c r="E27" s="424"/>
      <c r="F27" s="424"/>
      <c r="G27" s="424"/>
      <c r="H27" s="424"/>
      <c r="I27" s="424"/>
      <c r="J27" s="424"/>
      <c r="K27" s="424"/>
      <c r="L27" s="424"/>
      <c r="M27" s="424"/>
      <c r="N27" s="424"/>
      <c r="O27" s="424"/>
      <c r="P27" s="424"/>
      <c r="Q27" s="424"/>
      <c r="R27" s="424"/>
      <c r="S27" s="424"/>
    </row>
    <row r="28" spans="1:19" x14ac:dyDescent="0.25">
      <c r="A28" s="3"/>
      <c r="B28" s="3" t="s">
        <v>14</v>
      </c>
      <c r="C28" s="424" t="s">
        <v>35</v>
      </c>
      <c r="D28" s="424"/>
      <c r="E28" s="424"/>
      <c r="F28" s="424"/>
      <c r="G28" s="424"/>
      <c r="H28" s="424"/>
      <c r="I28" s="424"/>
      <c r="J28" s="424"/>
      <c r="K28" s="424"/>
      <c r="L28" s="424"/>
      <c r="M28" s="424"/>
      <c r="N28" s="424"/>
      <c r="O28" s="424"/>
      <c r="P28" s="424"/>
      <c r="Q28" s="424"/>
      <c r="R28" s="424"/>
      <c r="S28" s="424"/>
    </row>
    <row r="29" spans="1:19" ht="15" customHeight="1" x14ac:dyDescent="0.25">
      <c r="A29" s="3"/>
      <c r="B29" s="3" t="s">
        <v>14</v>
      </c>
      <c r="C29" s="430" t="s">
        <v>36</v>
      </c>
      <c r="D29" s="430"/>
      <c r="E29" s="430"/>
      <c r="F29" s="430"/>
      <c r="G29" s="430"/>
      <c r="H29" s="430"/>
      <c r="I29" s="430"/>
      <c r="J29" s="430"/>
      <c r="K29" s="430"/>
      <c r="L29" s="430"/>
      <c r="M29" s="430"/>
      <c r="N29" s="430"/>
      <c r="O29" s="430"/>
      <c r="P29" s="430"/>
      <c r="Q29" s="430"/>
      <c r="R29" s="430"/>
      <c r="S29" s="430"/>
    </row>
    <row r="30" spans="1:19" x14ac:dyDescent="0.25">
      <c r="A30" s="3"/>
      <c r="B30" s="3"/>
      <c r="C30" s="431"/>
      <c r="D30" s="431"/>
      <c r="E30" s="431"/>
      <c r="F30" s="431"/>
      <c r="G30" s="431"/>
      <c r="H30" s="431"/>
      <c r="I30" s="431"/>
      <c r="J30" s="431"/>
      <c r="K30" s="431"/>
      <c r="L30" s="431"/>
      <c r="M30" s="431"/>
      <c r="N30" s="431"/>
      <c r="O30" s="431"/>
      <c r="P30" s="431"/>
      <c r="Q30" s="431"/>
      <c r="R30" s="431"/>
      <c r="S30" s="431"/>
    </row>
    <row r="31" spans="1:19" x14ac:dyDescent="0.25">
      <c r="A31" s="3"/>
      <c r="B31" s="3" t="s">
        <v>14</v>
      </c>
      <c r="C31" s="424" t="s">
        <v>37</v>
      </c>
      <c r="D31" s="424"/>
      <c r="E31" s="424"/>
      <c r="F31" s="424"/>
      <c r="G31" s="424"/>
      <c r="H31" s="424"/>
      <c r="I31" s="424"/>
      <c r="J31" s="424"/>
      <c r="K31" s="424"/>
      <c r="L31" s="424"/>
      <c r="M31" s="424"/>
      <c r="N31" s="424"/>
      <c r="O31" s="424"/>
      <c r="P31" s="424"/>
      <c r="Q31" s="424"/>
      <c r="R31" s="424"/>
      <c r="S31" s="424"/>
    </row>
    <row r="32" spans="1:19" x14ac:dyDescent="0.25">
      <c r="A32" s="3"/>
      <c r="B32" s="3"/>
    </row>
    <row r="33" spans="1:19" x14ac:dyDescent="0.25">
      <c r="A33" s="3"/>
      <c r="B33" s="426" t="s">
        <v>38</v>
      </c>
      <c r="C33" s="426"/>
      <c r="D33" s="426"/>
      <c r="E33" s="426"/>
      <c r="F33" s="426"/>
      <c r="G33" s="426"/>
      <c r="H33" s="426"/>
      <c r="I33" s="426"/>
      <c r="J33" s="426"/>
      <c r="K33" s="426"/>
      <c r="L33" s="426"/>
      <c r="M33" s="426"/>
      <c r="N33" s="426"/>
      <c r="O33" s="426"/>
      <c r="P33" s="426"/>
      <c r="Q33" s="426"/>
      <c r="R33" s="426"/>
      <c r="S33" s="426"/>
    </row>
    <row r="34" spans="1:19" x14ac:dyDescent="0.25">
      <c r="A34" s="3"/>
      <c r="B34" s="3"/>
    </row>
    <row r="35" spans="1:19" x14ac:dyDescent="0.25">
      <c r="A35" s="3"/>
      <c r="B35" s="3" t="s">
        <v>14</v>
      </c>
      <c r="C35" s="424" t="s">
        <v>39</v>
      </c>
      <c r="D35" s="424"/>
      <c r="E35" s="424"/>
      <c r="F35" s="424"/>
      <c r="G35" s="424"/>
      <c r="H35" s="424"/>
      <c r="I35" s="424"/>
      <c r="J35" s="424"/>
      <c r="K35" s="424"/>
      <c r="L35" s="424"/>
      <c r="M35" s="424"/>
      <c r="N35" s="424"/>
      <c r="O35" s="424"/>
      <c r="P35" s="424"/>
      <c r="Q35" s="424"/>
      <c r="R35" s="424"/>
      <c r="S35" s="424"/>
    </row>
    <row r="36" spans="1:19" x14ac:dyDescent="0.25">
      <c r="A36" s="3"/>
      <c r="B36" s="3"/>
      <c r="C36" s="3" t="s">
        <v>17</v>
      </c>
      <c r="D36" s="424" t="s">
        <v>40</v>
      </c>
      <c r="E36" s="424"/>
      <c r="F36" s="424"/>
      <c r="G36" s="424"/>
      <c r="H36" s="424"/>
      <c r="I36" s="424"/>
      <c r="J36" s="424"/>
      <c r="K36" s="424"/>
      <c r="L36" s="424"/>
      <c r="M36" s="424"/>
      <c r="N36" s="424"/>
      <c r="O36" s="424"/>
      <c r="P36" s="424"/>
      <c r="Q36" s="424"/>
      <c r="R36" s="424"/>
      <c r="S36" s="424"/>
    </row>
    <row r="37" spans="1:19" x14ac:dyDescent="0.25">
      <c r="A37" s="3"/>
      <c r="B37" s="3"/>
      <c r="C37" s="3" t="s">
        <v>17</v>
      </c>
      <c r="D37" s="427" t="s">
        <v>41</v>
      </c>
      <c r="E37" s="427"/>
      <c r="F37" s="427"/>
      <c r="G37" s="427"/>
      <c r="H37" s="427"/>
      <c r="I37" s="427"/>
      <c r="J37" s="427"/>
      <c r="K37" s="427"/>
      <c r="L37" s="427"/>
      <c r="M37" s="427"/>
      <c r="N37" s="427"/>
      <c r="O37" s="427"/>
      <c r="P37" s="427"/>
      <c r="Q37" s="427"/>
      <c r="R37" s="427"/>
      <c r="S37" s="427"/>
    </row>
    <row r="38" spans="1:19" x14ac:dyDescent="0.25">
      <c r="A38" s="3"/>
      <c r="B38" s="3"/>
      <c r="C38" s="3"/>
      <c r="D38" s="428"/>
      <c r="E38" s="428"/>
      <c r="F38" s="428"/>
      <c r="G38" s="428"/>
      <c r="H38" s="428"/>
      <c r="I38" s="428"/>
      <c r="J38" s="428"/>
      <c r="K38" s="428"/>
      <c r="L38" s="428"/>
      <c r="M38" s="428"/>
      <c r="N38" s="428"/>
      <c r="O38" s="428"/>
      <c r="P38" s="428"/>
      <c r="Q38" s="428"/>
      <c r="R38" s="428"/>
      <c r="S38" s="428"/>
    </row>
    <row r="39" spans="1:19" x14ac:dyDescent="0.25">
      <c r="A39" s="3"/>
      <c r="B39" s="3"/>
      <c r="C39" s="3" t="s">
        <v>17</v>
      </c>
      <c r="D39" s="424" t="s">
        <v>42</v>
      </c>
      <c r="E39" s="424"/>
      <c r="F39" s="424"/>
      <c r="G39" s="424"/>
      <c r="H39" s="424"/>
      <c r="I39" s="424"/>
      <c r="J39" s="424"/>
      <c r="K39" s="424"/>
      <c r="L39" s="424"/>
      <c r="M39" s="424"/>
      <c r="N39" s="424"/>
      <c r="O39" s="424"/>
      <c r="P39" s="424"/>
      <c r="Q39" s="424"/>
      <c r="R39" s="424"/>
      <c r="S39" s="424"/>
    </row>
    <row r="40" spans="1:19" x14ac:dyDescent="0.25">
      <c r="A40" s="3"/>
      <c r="B40" s="3"/>
      <c r="C40" s="3" t="s">
        <v>17</v>
      </c>
      <c r="D40" s="424" t="s">
        <v>43</v>
      </c>
      <c r="E40" s="424"/>
      <c r="F40" s="424"/>
      <c r="G40" s="424"/>
      <c r="H40" s="424"/>
      <c r="I40" s="424"/>
      <c r="J40" s="424"/>
      <c r="K40" s="424"/>
      <c r="L40" s="424"/>
      <c r="M40" s="424"/>
      <c r="N40" s="424"/>
      <c r="O40" s="424"/>
      <c r="P40" s="424"/>
      <c r="Q40" s="424"/>
      <c r="R40" s="424"/>
      <c r="S40" s="424"/>
    </row>
    <row r="41" spans="1:19" x14ac:dyDescent="0.25">
      <c r="A41" s="3"/>
      <c r="B41" s="3"/>
    </row>
    <row r="42" spans="1:19" x14ac:dyDescent="0.25">
      <c r="B42" s="425" t="s">
        <v>44</v>
      </c>
      <c r="C42" s="425"/>
      <c r="D42" s="425"/>
      <c r="E42" s="425"/>
      <c r="F42" s="425"/>
      <c r="G42" s="425"/>
      <c r="H42" s="425"/>
      <c r="I42" s="425"/>
      <c r="J42" s="425"/>
      <c r="K42" s="425"/>
      <c r="L42" s="425"/>
      <c r="M42" s="425"/>
      <c r="N42" s="425"/>
      <c r="O42" s="425"/>
      <c r="P42" s="425"/>
      <c r="Q42" s="425"/>
      <c r="R42" s="425"/>
      <c r="S42" s="425"/>
    </row>
    <row r="44" spans="1:19" x14ac:dyDescent="0.25">
      <c r="A44" s="3"/>
      <c r="B44" s="3" t="s">
        <v>14</v>
      </c>
      <c r="C44" s="424" t="s">
        <v>45</v>
      </c>
      <c r="D44" s="424"/>
      <c r="E44" s="424"/>
      <c r="F44" s="424"/>
      <c r="G44" s="424"/>
      <c r="H44" s="424"/>
      <c r="I44" s="424"/>
      <c r="J44" s="424"/>
      <c r="K44" s="424"/>
      <c r="L44" s="424"/>
      <c r="M44" s="424"/>
      <c r="N44" s="424"/>
      <c r="O44" s="424"/>
      <c r="P44" s="424"/>
      <c r="Q44" s="424"/>
      <c r="R44" s="424"/>
      <c r="S44" s="424"/>
    </row>
    <row r="45" spans="1:19" x14ac:dyDescent="0.25">
      <c r="A45" s="3"/>
      <c r="B45" s="3"/>
      <c r="C45" s="3" t="s">
        <v>17</v>
      </c>
      <c r="D45" s="424" t="s">
        <v>46</v>
      </c>
      <c r="E45" s="424"/>
      <c r="F45" s="424"/>
      <c r="G45" s="424"/>
      <c r="H45" s="424"/>
      <c r="I45" s="424"/>
      <c r="J45" s="424"/>
      <c r="K45" s="424"/>
      <c r="L45" s="424"/>
      <c r="M45" s="424"/>
      <c r="N45" s="424"/>
      <c r="O45" s="424"/>
      <c r="P45" s="424"/>
      <c r="Q45" s="424"/>
      <c r="R45" s="424"/>
      <c r="S45" s="424"/>
    </row>
    <row r="46" spans="1:19" x14ac:dyDescent="0.25">
      <c r="A46" s="3"/>
      <c r="B46" s="3"/>
      <c r="C46" s="3" t="s">
        <v>17</v>
      </c>
      <c r="D46" s="424" t="s">
        <v>47</v>
      </c>
      <c r="E46" s="424"/>
      <c r="F46" s="424"/>
      <c r="G46" s="424"/>
      <c r="H46" s="424"/>
      <c r="I46" s="424"/>
      <c r="J46" s="424"/>
      <c r="K46" s="424"/>
      <c r="L46" s="424"/>
      <c r="M46" s="424"/>
      <c r="N46" s="424"/>
      <c r="O46" s="424"/>
      <c r="P46" s="424"/>
      <c r="Q46" s="424"/>
      <c r="R46" s="424"/>
      <c r="S46" s="424"/>
    </row>
    <row r="47" spans="1:19" x14ac:dyDescent="0.25">
      <c r="A47" s="3"/>
      <c r="B47" s="3"/>
      <c r="C47" s="3" t="s">
        <v>17</v>
      </c>
      <c r="D47" s="424" t="s">
        <v>48</v>
      </c>
      <c r="E47" s="424"/>
      <c r="F47" s="424"/>
      <c r="G47" s="424"/>
      <c r="H47" s="424"/>
      <c r="I47" s="424"/>
      <c r="J47" s="424"/>
      <c r="K47" s="424"/>
      <c r="L47" s="424"/>
      <c r="M47" s="424"/>
      <c r="N47" s="424"/>
      <c r="O47" s="424"/>
      <c r="P47" s="424"/>
      <c r="Q47" s="424"/>
      <c r="R47" s="424"/>
      <c r="S47" s="424"/>
    </row>
    <row r="48" spans="1:19" x14ac:dyDescent="0.25">
      <c r="A48" s="3"/>
      <c r="B48" s="3"/>
      <c r="C48" s="3" t="s">
        <v>17</v>
      </c>
      <c r="D48" s="424" t="s">
        <v>49</v>
      </c>
      <c r="E48" s="424"/>
      <c r="F48" s="424"/>
      <c r="G48" s="424"/>
      <c r="H48" s="424"/>
      <c r="I48" s="424"/>
      <c r="J48" s="424"/>
      <c r="K48" s="424"/>
      <c r="L48" s="424"/>
      <c r="M48" s="424"/>
      <c r="N48" s="424"/>
      <c r="O48" s="424"/>
      <c r="P48" s="424"/>
      <c r="Q48" s="424"/>
      <c r="R48" s="424"/>
      <c r="S48" s="424"/>
    </row>
    <row r="49" spans="1:19" ht="15" customHeight="1" x14ac:dyDescent="0.25">
      <c r="A49" s="3"/>
      <c r="B49" s="3"/>
      <c r="C49" s="3"/>
      <c r="D49" s="3" t="s">
        <v>17</v>
      </c>
      <c r="E49" s="430" t="s">
        <v>50</v>
      </c>
      <c r="F49" s="430"/>
      <c r="G49" s="430"/>
      <c r="H49" s="430"/>
      <c r="I49" s="430"/>
      <c r="J49" s="430"/>
      <c r="K49" s="430"/>
      <c r="L49" s="430"/>
      <c r="M49" s="430"/>
      <c r="N49" s="430"/>
      <c r="O49" s="430"/>
      <c r="P49" s="430"/>
      <c r="Q49" s="430"/>
      <c r="R49" s="430"/>
      <c r="S49" s="430"/>
    </row>
    <row r="50" spans="1:19" x14ac:dyDescent="0.25">
      <c r="A50" s="3"/>
      <c r="B50" s="3"/>
      <c r="C50" s="3"/>
      <c r="D50" s="3"/>
      <c r="E50" s="430"/>
      <c r="F50" s="430"/>
      <c r="G50" s="430"/>
      <c r="H50" s="430"/>
      <c r="I50" s="430"/>
      <c r="J50" s="430"/>
      <c r="K50" s="430"/>
      <c r="L50" s="430"/>
      <c r="M50" s="430"/>
      <c r="N50" s="430"/>
      <c r="O50" s="430"/>
      <c r="P50" s="430"/>
      <c r="Q50" s="430"/>
      <c r="R50" s="430"/>
      <c r="S50" s="430"/>
    </row>
    <row r="51" spans="1:19" x14ac:dyDescent="0.25">
      <c r="A51" s="3"/>
      <c r="B51" s="3"/>
      <c r="C51" s="3"/>
      <c r="D51" s="3"/>
      <c r="E51" s="431"/>
      <c r="F51" s="431"/>
      <c r="G51" s="431"/>
      <c r="H51" s="431"/>
      <c r="I51" s="431"/>
      <c r="J51" s="431"/>
      <c r="K51" s="431"/>
      <c r="L51" s="431"/>
      <c r="M51" s="431"/>
      <c r="N51" s="431"/>
      <c r="O51" s="431"/>
      <c r="P51" s="431"/>
      <c r="Q51" s="431"/>
      <c r="R51" s="431"/>
      <c r="S51" s="431"/>
    </row>
    <row r="52" spans="1:19" ht="15" customHeight="1" x14ac:dyDescent="0.25">
      <c r="A52" s="4"/>
      <c r="B52" s="4" t="s">
        <v>14</v>
      </c>
      <c r="C52" s="427" t="s">
        <v>51</v>
      </c>
      <c r="D52" s="427"/>
      <c r="E52" s="427"/>
      <c r="F52" s="427"/>
      <c r="G52" s="427"/>
      <c r="H52" s="427"/>
      <c r="I52" s="427"/>
      <c r="J52" s="427"/>
      <c r="K52" s="427"/>
      <c r="L52" s="427"/>
      <c r="M52" s="427"/>
      <c r="N52" s="427"/>
      <c r="O52" s="427"/>
      <c r="P52" s="427"/>
      <c r="Q52" s="427"/>
      <c r="R52" s="427"/>
      <c r="S52" s="427"/>
    </row>
    <row r="53" spans="1:19" ht="15" customHeight="1" x14ac:dyDescent="0.25">
      <c r="A53" s="4"/>
      <c r="B53" s="4"/>
      <c r="C53" s="428"/>
      <c r="D53" s="428"/>
      <c r="E53" s="428"/>
      <c r="F53" s="428"/>
      <c r="G53" s="428"/>
      <c r="H53" s="428"/>
      <c r="I53" s="428"/>
      <c r="J53" s="428"/>
      <c r="K53" s="428"/>
      <c r="L53" s="428"/>
      <c r="M53" s="428"/>
      <c r="N53" s="428"/>
      <c r="O53" s="428"/>
      <c r="P53" s="428"/>
      <c r="Q53" s="428"/>
      <c r="R53" s="428"/>
      <c r="S53" s="428"/>
    </row>
    <row r="54" spans="1:19" ht="15" customHeight="1" x14ac:dyDescent="0.25">
      <c r="A54" s="4"/>
      <c r="B54" s="4" t="s">
        <v>14</v>
      </c>
      <c r="C54" s="422" t="s">
        <v>52</v>
      </c>
      <c r="D54" s="422"/>
      <c r="E54" s="422"/>
      <c r="F54" s="422"/>
      <c r="G54" s="422"/>
      <c r="H54" s="422"/>
      <c r="I54" s="422"/>
      <c r="J54" s="422"/>
      <c r="K54" s="422"/>
      <c r="L54" s="422"/>
      <c r="M54" s="422"/>
      <c r="N54" s="422"/>
      <c r="O54" s="422"/>
      <c r="P54" s="422"/>
      <c r="Q54" s="422"/>
      <c r="R54" s="422"/>
      <c r="S54" s="422"/>
    </row>
    <row r="55" spans="1:19" ht="15" customHeight="1" x14ac:dyDescent="0.25">
      <c r="A55" s="4"/>
      <c r="B55" s="4"/>
      <c r="C55" s="423"/>
      <c r="D55" s="423"/>
      <c r="E55" s="423"/>
      <c r="F55" s="423"/>
      <c r="G55" s="423"/>
      <c r="H55" s="423"/>
      <c r="I55" s="423"/>
      <c r="J55" s="423"/>
      <c r="K55" s="423"/>
      <c r="L55" s="423"/>
      <c r="M55" s="423"/>
      <c r="N55" s="423"/>
      <c r="O55" s="423"/>
      <c r="P55" s="423"/>
      <c r="Q55" s="423"/>
      <c r="R55" s="423"/>
      <c r="S55" s="423"/>
    </row>
    <row r="56" spans="1:19" x14ac:dyDescent="0.25">
      <c r="A56" s="3"/>
      <c r="B56" s="3" t="s">
        <v>14</v>
      </c>
      <c r="C56" s="424" t="s">
        <v>53</v>
      </c>
      <c r="D56" s="424"/>
      <c r="E56" s="424"/>
      <c r="F56" s="424"/>
      <c r="G56" s="424"/>
      <c r="H56" s="424"/>
      <c r="I56" s="424"/>
      <c r="J56" s="424"/>
      <c r="K56" s="424"/>
      <c r="L56" s="424"/>
      <c r="M56" s="424"/>
      <c r="N56" s="424"/>
      <c r="O56" s="424"/>
      <c r="P56" s="424"/>
      <c r="Q56" s="424"/>
      <c r="R56" s="424"/>
      <c r="S56" s="424"/>
    </row>
    <row r="57" spans="1:19" ht="15" customHeight="1" x14ac:dyDescent="0.25">
      <c r="A57" s="3"/>
      <c r="B57" s="3" t="s">
        <v>14</v>
      </c>
      <c r="C57" s="422" t="s">
        <v>54</v>
      </c>
      <c r="D57" s="422"/>
      <c r="E57" s="422"/>
      <c r="F57" s="422"/>
      <c r="G57" s="422"/>
      <c r="H57" s="422"/>
      <c r="I57" s="422"/>
      <c r="J57" s="422"/>
      <c r="K57" s="422"/>
      <c r="L57" s="422"/>
      <c r="M57" s="422"/>
      <c r="N57" s="422"/>
      <c r="O57" s="422"/>
      <c r="P57" s="422"/>
      <c r="Q57" s="422"/>
      <c r="R57" s="422"/>
      <c r="S57" s="422"/>
    </row>
    <row r="58" spans="1:19" x14ac:dyDescent="0.25">
      <c r="C58" s="423"/>
      <c r="D58" s="423"/>
      <c r="E58" s="423"/>
      <c r="F58" s="423"/>
      <c r="G58" s="423"/>
      <c r="H58" s="423"/>
      <c r="I58" s="423"/>
      <c r="J58" s="423"/>
      <c r="K58" s="423"/>
      <c r="L58" s="423"/>
      <c r="M58" s="423"/>
      <c r="N58" s="423"/>
      <c r="O58" s="423"/>
      <c r="P58" s="423"/>
      <c r="Q58" s="423"/>
      <c r="R58" s="423"/>
      <c r="S58" s="423"/>
    </row>
    <row r="60" spans="1:19" x14ac:dyDescent="0.25">
      <c r="C60" s="432" t="s">
        <v>77</v>
      </c>
      <c r="D60" s="432"/>
      <c r="E60" s="432"/>
      <c r="F60" s="432"/>
      <c r="G60" s="432"/>
      <c r="H60" s="432"/>
      <c r="I60" s="432"/>
      <c r="J60" s="432"/>
      <c r="K60" s="432"/>
      <c r="L60" s="432"/>
      <c r="M60" s="432"/>
      <c r="N60" s="432"/>
      <c r="O60" s="432"/>
      <c r="P60" s="432"/>
      <c r="Q60" s="432"/>
      <c r="R60" s="432"/>
    </row>
  </sheetData>
  <sheetProtection algorithmName="SHA-512" hashValue="O2DMUX9PdqJv3+s15TWwXgMUgoXKgyzIq3v8Iuo8KvAwNSX6Y3CxbTPVfnMfO2dp7VMfMonUVKFoenlSLead4g==" saltValue="fnGuvsxcY3v59ajWBQ0Udw==" spinCount="100000" sheet="1" objects="1" scenarios="1"/>
  <mergeCells count="39">
    <mergeCell ref="E14:S14"/>
    <mergeCell ref="B2:S2"/>
    <mergeCell ref="U2:Y2"/>
    <mergeCell ref="C4:S4"/>
    <mergeCell ref="V4:Y4"/>
    <mergeCell ref="D5:S5"/>
    <mergeCell ref="V5:Y5"/>
    <mergeCell ref="D6:S6"/>
    <mergeCell ref="D7:S7"/>
    <mergeCell ref="D8:S9"/>
    <mergeCell ref="D10:S10"/>
    <mergeCell ref="E11:S13"/>
    <mergeCell ref="B33:S33"/>
    <mergeCell ref="D15:S16"/>
    <mergeCell ref="D17:S19"/>
    <mergeCell ref="D20:S20"/>
    <mergeCell ref="E21:S24"/>
    <mergeCell ref="C25:S26"/>
    <mergeCell ref="C27:S27"/>
    <mergeCell ref="C28:S28"/>
    <mergeCell ref="C29:S30"/>
    <mergeCell ref="C31:S31"/>
    <mergeCell ref="E49:S51"/>
    <mergeCell ref="C35:S35"/>
    <mergeCell ref="D36:S36"/>
    <mergeCell ref="D37:S38"/>
    <mergeCell ref="D39:S39"/>
    <mergeCell ref="D40:S40"/>
    <mergeCell ref="B42:S42"/>
    <mergeCell ref="C44:S44"/>
    <mergeCell ref="D45:S45"/>
    <mergeCell ref="D46:S46"/>
    <mergeCell ref="D47:S47"/>
    <mergeCell ref="D48:S48"/>
    <mergeCell ref="C52:S53"/>
    <mergeCell ref="C54:S55"/>
    <mergeCell ref="C56:S56"/>
    <mergeCell ref="C57:S58"/>
    <mergeCell ref="C60:R60"/>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DL478"/>
  <sheetViews>
    <sheetView showGridLines="0" zoomScaleNormal="100" workbookViewId="0">
      <selection activeCell="D4" sqref="D4:O4"/>
    </sheetView>
  </sheetViews>
  <sheetFormatPr defaultColWidth="9.42578125" defaultRowHeight="15"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445" t="s">
        <v>78</v>
      </c>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N3" s="342"/>
      <c r="AO3" s="577" t="s">
        <v>79</v>
      </c>
      <c r="AP3" s="577"/>
      <c r="AQ3" s="577"/>
      <c r="AR3" s="577"/>
      <c r="AS3" s="577"/>
      <c r="AT3" s="577"/>
      <c r="AU3" s="294"/>
    </row>
    <row r="4" spans="2:47" s="5" customFormat="1" ht="20.100000000000001" customHeight="1" x14ac:dyDescent="0.25">
      <c r="B4" s="328"/>
      <c r="C4" s="329" t="s">
        <v>80</v>
      </c>
      <c r="D4" s="585" t="s">
        <v>81</v>
      </c>
      <c r="E4" s="586"/>
      <c r="F4" s="586"/>
      <c r="G4" s="586"/>
      <c r="H4" s="586"/>
      <c r="I4" s="586"/>
      <c r="J4" s="586"/>
      <c r="K4" s="586"/>
      <c r="L4" s="586"/>
      <c r="M4" s="586"/>
      <c r="N4" s="586"/>
      <c r="O4" s="587"/>
      <c r="P4" s="339"/>
      <c r="Q4" s="593" t="s">
        <v>82</v>
      </c>
      <c r="R4" s="593"/>
      <c r="S4" s="593"/>
      <c r="T4" s="593"/>
      <c r="U4" s="593"/>
      <c r="V4" s="593"/>
      <c r="W4" s="593"/>
      <c r="X4" s="593"/>
      <c r="Y4" s="645" t="s">
        <v>81</v>
      </c>
      <c r="Z4" s="645"/>
      <c r="AA4" s="645"/>
      <c r="AB4" s="645"/>
      <c r="AC4" s="645"/>
      <c r="AD4" s="645"/>
      <c r="AE4" s="645"/>
      <c r="AF4" s="645"/>
      <c r="AG4" s="645"/>
      <c r="AH4" s="645"/>
      <c r="AI4" s="645"/>
      <c r="AJ4" s="340"/>
      <c r="AK4" s="340"/>
      <c r="AL4" s="333"/>
      <c r="AM4" s="333"/>
      <c r="AN4" s="334"/>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637"/>
      <c r="AQ4" s="637"/>
      <c r="AR4" s="637"/>
      <c r="AS4" s="637"/>
      <c r="AT4" s="637"/>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8"/>
      <c r="C6" s="329" t="s">
        <v>83</v>
      </c>
      <c r="D6" s="588"/>
      <c r="E6" s="589"/>
      <c r="F6" s="589"/>
      <c r="G6" s="589"/>
      <c r="H6" s="589"/>
      <c r="I6" s="589"/>
      <c r="J6" s="589"/>
      <c r="K6" s="589"/>
      <c r="L6" s="589"/>
      <c r="M6" s="589"/>
      <c r="N6" s="589"/>
      <c r="O6" s="589"/>
      <c r="Q6" s="593" t="s">
        <v>84</v>
      </c>
      <c r="R6" s="593"/>
      <c r="S6" s="593"/>
      <c r="T6" s="593"/>
      <c r="U6" s="593"/>
      <c r="V6" s="593"/>
      <c r="W6" s="593"/>
      <c r="X6" s="593"/>
      <c r="Y6" s="646"/>
      <c r="Z6" s="646"/>
      <c r="AA6" s="646"/>
      <c r="AB6" s="646"/>
      <c r="AC6" s="646"/>
      <c r="AD6" s="646"/>
      <c r="AE6" s="646"/>
      <c r="AF6" s="646"/>
      <c r="AG6" s="646"/>
      <c r="AH6" s="646"/>
      <c r="AI6" s="646"/>
      <c r="AJ6" s="338"/>
      <c r="AK6" s="338"/>
      <c r="AL6" s="333"/>
      <c r="AM6" s="333"/>
      <c r="AN6" s="334"/>
      <c r="AO6" s="637"/>
      <c r="AP6" s="637"/>
      <c r="AQ6" s="637"/>
      <c r="AR6" s="637"/>
      <c r="AS6" s="637"/>
      <c r="AT6" s="637"/>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6"/>
      <c r="C8" s="329" t="s">
        <v>85</v>
      </c>
      <c r="D8" s="590" t="s">
        <v>86</v>
      </c>
      <c r="E8" s="591"/>
      <c r="F8" s="591"/>
      <c r="G8" s="591"/>
      <c r="H8" s="591"/>
      <c r="I8" s="591"/>
      <c r="J8" s="591"/>
      <c r="K8" s="591"/>
      <c r="L8" s="591"/>
      <c r="M8" s="591"/>
      <c r="N8" s="591"/>
      <c r="O8" s="592"/>
      <c r="Q8" s="593" t="s">
        <v>87</v>
      </c>
      <c r="R8" s="593"/>
      <c r="S8" s="593"/>
      <c r="T8" s="593"/>
      <c r="U8" s="593"/>
      <c r="V8" s="593"/>
      <c r="W8" s="593"/>
      <c r="X8" s="593"/>
      <c r="Y8" s="593"/>
      <c r="Z8" s="593"/>
      <c r="AA8" s="593"/>
      <c r="AB8" s="593"/>
      <c r="AC8" s="593"/>
      <c r="AD8" s="638" t="s">
        <v>88</v>
      </c>
      <c r="AE8" s="638"/>
      <c r="AF8" s="638"/>
      <c r="AG8" s="638"/>
      <c r="AH8" s="638"/>
      <c r="AI8" s="638"/>
      <c r="AJ8" s="337"/>
      <c r="AK8" s="337"/>
      <c r="AL8" s="333"/>
      <c r="AM8" s="333"/>
      <c r="AN8" s="334"/>
      <c r="AO8" s="637"/>
      <c r="AP8" s="637"/>
      <c r="AQ8" s="637"/>
      <c r="AR8" s="637"/>
      <c r="AS8" s="637"/>
      <c r="AT8" s="637"/>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637"/>
      <c r="AP9" s="637"/>
      <c r="AQ9" s="637"/>
      <c r="AR9" s="637"/>
      <c r="AS9" s="637"/>
      <c r="AT9" s="637"/>
      <c r="AU9" s="51"/>
    </row>
    <row r="10" spans="2:47" s="5" customFormat="1" ht="20.100000000000001" customHeight="1" x14ac:dyDescent="0.25">
      <c r="B10" s="328"/>
      <c r="C10" s="329" t="s">
        <v>89</v>
      </c>
      <c r="D10" s="584" t="s">
        <v>90</v>
      </c>
      <c r="E10" s="584"/>
      <c r="F10" s="584"/>
      <c r="G10" s="584"/>
      <c r="H10" s="584"/>
      <c r="I10" s="584"/>
      <c r="J10" s="584"/>
      <c r="K10" s="584"/>
      <c r="L10" s="584"/>
      <c r="M10" s="584"/>
      <c r="N10" s="584"/>
      <c r="O10" s="584"/>
      <c r="P10" s="150" t="s">
        <v>14</v>
      </c>
      <c r="Q10" s="601" t="s">
        <v>91</v>
      </c>
      <c r="R10" s="602"/>
      <c r="S10" s="602"/>
      <c r="T10" s="602"/>
      <c r="U10" s="602"/>
      <c r="V10" s="585" t="s">
        <v>92</v>
      </c>
      <c r="W10" s="586"/>
      <c r="X10" s="586"/>
      <c r="Y10" s="586"/>
      <c r="Z10" s="586"/>
      <c r="AA10" s="586"/>
      <c r="AB10" s="586"/>
      <c r="AC10" s="586"/>
      <c r="AD10" s="586"/>
      <c r="AE10" s="586"/>
      <c r="AF10" s="586"/>
      <c r="AG10" s="586"/>
      <c r="AH10" s="586"/>
      <c r="AI10" s="587"/>
      <c r="AJ10" s="332"/>
      <c r="AK10" s="332"/>
      <c r="AL10" s="333"/>
      <c r="AM10" s="333"/>
      <c r="AN10" s="334"/>
      <c r="AO10" s="637"/>
      <c r="AP10" s="637"/>
      <c r="AQ10" s="637"/>
      <c r="AR10" s="637"/>
      <c r="AS10" s="637"/>
      <c r="AT10" s="637"/>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8"/>
      <c r="C12" s="329" t="s">
        <v>93</v>
      </c>
      <c r="D12" s="584" t="s">
        <v>94</v>
      </c>
      <c r="E12" s="584"/>
      <c r="F12" s="584"/>
      <c r="G12" s="584"/>
      <c r="H12" s="584"/>
      <c r="I12" s="584"/>
      <c r="J12" s="584"/>
      <c r="K12" s="584"/>
      <c r="L12" s="584"/>
      <c r="M12" s="584"/>
      <c r="N12" s="584"/>
      <c r="O12" s="584"/>
      <c r="P12" s="150" t="s">
        <v>14</v>
      </c>
      <c r="Q12" s="601" t="s">
        <v>95</v>
      </c>
      <c r="R12" s="602"/>
      <c r="S12" s="602"/>
      <c r="T12" s="647"/>
      <c r="U12" s="642" t="s">
        <v>96</v>
      </c>
      <c r="V12" s="643"/>
      <c r="W12" s="643"/>
      <c r="X12" s="643"/>
      <c r="Y12" s="643"/>
      <c r="Z12" s="643"/>
      <c r="AA12" s="643"/>
      <c r="AB12" s="643"/>
      <c r="AC12" s="644"/>
      <c r="AD12" s="330" t="s">
        <v>14</v>
      </c>
      <c r="AE12" s="639"/>
      <c r="AF12" s="640"/>
      <c r="AG12" s="641"/>
      <c r="AH12" s="331" t="s">
        <v>97</v>
      </c>
      <c r="AI12" s="332"/>
      <c r="AJ12" s="332"/>
      <c r="AK12" s="332"/>
      <c r="AL12" s="333">
        <f>VLOOKUP(U12,RateRefN,4,FALSE)</f>
        <v>36</v>
      </c>
      <c r="AM12" s="333" t="s">
        <v>98</v>
      </c>
      <c r="AN12" s="334"/>
      <c r="AO12" s="637"/>
      <c r="AP12" s="637"/>
      <c r="AQ12" s="637"/>
      <c r="AR12" s="637"/>
      <c r="AS12" s="637"/>
      <c r="AT12" s="637"/>
      <c r="AU12" s="335"/>
    </row>
    <row r="13" spans="2:47" ht="4.5" customHeight="1" x14ac:dyDescent="0.25">
      <c r="B13" s="310"/>
      <c r="C13" s="55"/>
      <c r="D13" s="55"/>
      <c r="E13" s="55"/>
      <c r="F13" s="55"/>
      <c r="G13" s="55"/>
      <c r="AN13" s="47"/>
      <c r="AO13" s="637"/>
      <c r="AP13" s="637"/>
      <c r="AQ13" s="637"/>
      <c r="AR13" s="637"/>
      <c r="AS13" s="637"/>
      <c r="AT13" s="637"/>
      <c r="AU13" s="51"/>
    </row>
    <row r="14" spans="2:47" s="301" customFormat="1" ht="20.100000000000001" hidden="1" customHeight="1" x14ac:dyDescent="0.25">
      <c r="B14" s="361"/>
      <c r="C14" s="362" t="s">
        <v>99</v>
      </c>
      <c r="D14" s="594" t="s">
        <v>94</v>
      </c>
      <c r="E14" s="594"/>
      <c r="F14" s="594"/>
      <c r="G14" s="594"/>
      <c r="H14" s="594"/>
      <c r="I14" s="594"/>
      <c r="J14" s="594"/>
      <c r="K14" s="594"/>
      <c r="L14" s="594"/>
      <c r="M14" s="594"/>
      <c r="N14" s="594"/>
      <c r="O14" s="594"/>
      <c r="P14" s="363" t="s">
        <v>14</v>
      </c>
      <c r="Q14" s="595" t="s">
        <v>100</v>
      </c>
      <c r="R14" s="596"/>
      <c r="S14" s="596"/>
      <c r="T14" s="597"/>
      <c r="U14" s="598" t="s">
        <v>96</v>
      </c>
      <c r="V14" s="599"/>
      <c r="W14" s="599"/>
      <c r="X14" s="599"/>
      <c r="Y14" s="599"/>
      <c r="Z14" s="599"/>
      <c r="AA14" s="599"/>
      <c r="AB14" s="599"/>
      <c r="AC14" s="600"/>
      <c r="AD14" s="364" t="s">
        <v>14</v>
      </c>
      <c r="AE14" s="605"/>
      <c r="AF14" s="606"/>
      <c r="AG14" s="607"/>
      <c r="AH14" s="331" t="s">
        <v>97</v>
      </c>
      <c r="AI14" s="365"/>
      <c r="AL14" s="301">
        <f>VLOOKUP(U14,RateRefN,4,FALSE)</f>
        <v>36</v>
      </c>
      <c r="AM14" s="301" t="s">
        <v>98</v>
      </c>
      <c r="AN14" s="366"/>
      <c r="AO14" s="637"/>
      <c r="AP14" s="637"/>
      <c r="AQ14" s="637"/>
      <c r="AR14" s="637"/>
      <c r="AS14" s="637"/>
      <c r="AT14" s="637"/>
      <c r="AU14" s="368"/>
    </row>
    <row r="15" spans="2:47" customFormat="1" ht="4.5" hidden="1" customHeight="1" x14ac:dyDescent="0.25">
      <c r="B15" s="341"/>
      <c r="C15" s="367"/>
      <c r="D15" s="367"/>
      <c r="E15" s="367"/>
      <c r="F15" s="367"/>
      <c r="G15" s="367"/>
      <c r="AN15" s="342"/>
      <c r="AO15" s="637"/>
      <c r="AP15" s="637"/>
      <c r="AQ15" s="637"/>
      <c r="AR15" s="637"/>
      <c r="AS15" s="637"/>
      <c r="AT15" s="637"/>
      <c r="AU15" s="294"/>
    </row>
    <row r="16" spans="2:47" s="301" customFormat="1" ht="20.100000000000001" hidden="1" customHeight="1" x14ac:dyDescent="0.25">
      <c r="B16" s="361"/>
      <c r="C16" s="362" t="s">
        <v>101</v>
      </c>
      <c r="D16" s="594" t="s">
        <v>94</v>
      </c>
      <c r="E16" s="594"/>
      <c r="F16" s="594"/>
      <c r="G16" s="594"/>
      <c r="H16" s="594"/>
      <c r="I16" s="594"/>
      <c r="J16" s="594"/>
      <c r="K16" s="594"/>
      <c r="L16" s="594"/>
      <c r="M16" s="594"/>
      <c r="N16" s="594"/>
      <c r="O16" s="594"/>
      <c r="P16" s="363" t="s">
        <v>14</v>
      </c>
      <c r="Q16" s="595" t="s">
        <v>102</v>
      </c>
      <c r="R16" s="596"/>
      <c r="S16" s="596"/>
      <c r="T16" s="597"/>
      <c r="U16" s="598" t="s">
        <v>96</v>
      </c>
      <c r="V16" s="599"/>
      <c r="W16" s="599"/>
      <c r="X16" s="599"/>
      <c r="Y16" s="599"/>
      <c r="Z16" s="599"/>
      <c r="AA16" s="599"/>
      <c r="AB16" s="599"/>
      <c r="AC16" s="600"/>
      <c r="AD16" s="364" t="s">
        <v>14</v>
      </c>
      <c r="AE16" s="605">
        <v>0</v>
      </c>
      <c r="AF16" s="606"/>
      <c r="AG16" s="607"/>
      <c r="AH16" s="331" t="s">
        <v>97</v>
      </c>
      <c r="AI16" s="365"/>
      <c r="AL16" s="301">
        <f>VLOOKUP(U16,RateRefN,4,FALSE)</f>
        <v>36</v>
      </c>
      <c r="AM16" s="301" t="s">
        <v>98</v>
      </c>
      <c r="AN16" s="366"/>
      <c r="AO16" s="637"/>
      <c r="AP16" s="637"/>
      <c r="AQ16" s="637"/>
      <c r="AR16" s="637"/>
      <c r="AS16" s="637"/>
      <c r="AT16" s="637"/>
      <c r="AU16" s="368"/>
    </row>
    <row r="17" spans="2:47" customFormat="1" ht="4.5" hidden="1" customHeight="1" x14ac:dyDescent="0.25">
      <c r="B17" s="341"/>
      <c r="C17" s="367"/>
      <c r="D17" s="367"/>
      <c r="E17" s="367"/>
      <c r="F17" s="367"/>
      <c r="G17" s="367"/>
      <c r="AN17" s="342"/>
      <c r="AT17" s="367"/>
      <c r="AU17" s="294"/>
    </row>
    <row r="18" spans="2:47" x14ac:dyDescent="0.25">
      <c r="B18" s="311" t="s">
        <v>103</v>
      </c>
      <c r="C18" s="5"/>
      <c r="D18" s="601" t="s">
        <v>104</v>
      </c>
      <c r="E18" s="602"/>
      <c r="F18" s="602"/>
      <c r="G18" s="604"/>
      <c r="H18" s="578" t="s">
        <v>105</v>
      </c>
      <c r="I18" s="578"/>
      <c r="J18" s="578"/>
      <c r="K18" s="579"/>
      <c r="L18" s="578" t="s">
        <v>106</v>
      </c>
      <c r="M18" s="578"/>
      <c r="N18" s="578"/>
      <c r="O18" s="579"/>
      <c r="P18" s="578" t="s">
        <v>107</v>
      </c>
      <c r="Q18" s="578"/>
      <c r="R18" s="578"/>
      <c r="S18" s="579"/>
      <c r="T18" s="602" t="s">
        <v>108</v>
      </c>
      <c r="U18" s="602"/>
      <c r="V18" s="602"/>
      <c r="W18" s="604"/>
      <c r="X18" s="578" t="s">
        <v>109</v>
      </c>
      <c r="Y18" s="578"/>
      <c r="Z18" s="578"/>
      <c r="AA18" s="579"/>
      <c r="AB18" s="578" t="s">
        <v>110</v>
      </c>
      <c r="AC18" s="578"/>
      <c r="AD18" s="578"/>
      <c r="AE18" s="578"/>
      <c r="AF18" s="622" t="s">
        <v>111</v>
      </c>
      <c r="AG18" s="578"/>
      <c r="AH18" s="578"/>
      <c r="AI18" s="623"/>
      <c r="AJ18" s="150"/>
      <c r="AK18" s="150"/>
      <c r="AL18" s="319">
        <f>VLOOKUP(D8,ClaimPeriods,2,FALSE)</f>
        <v>45712</v>
      </c>
      <c r="AM18" s="320">
        <f>VLOOKUP(D8,ClaimPeriods,4,FALSE)</f>
        <v>4</v>
      </c>
      <c r="AN18" s="44"/>
      <c r="AO18" s="613" t="s">
        <v>112</v>
      </c>
      <c r="AP18" s="613"/>
      <c r="AQ18" s="613"/>
      <c r="AR18" s="613"/>
      <c r="AS18" s="613"/>
      <c r="AT18" s="613"/>
      <c r="AU18" s="46"/>
    </row>
    <row r="19" spans="2:47" ht="14.45" customHeight="1" x14ac:dyDescent="0.25">
      <c r="B19" s="312">
        <f>AL18-WEEKDAY(AL18,3)</f>
        <v>45712</v>
      </c>
      <c r="C19" s="325" t="s">
        <v>113</v>
      </c>
      <c r="D19" s="538">
        <f>IF(ISNA(B19),"",B19)</f>
        <v>45712</v>
      </c>
      <c r="E19" s="539"/>
      <c r="F19" s="539"/>
      <c r="G19" s="581"/>
      <c r="H19" s="580">
        <f>IF(ISNA(B19),"",D19+1)</f>
        <v>45713</v>
      </c>
      <c r="I19" s="539"/>
      <c r="J19" s="539"/>
      <c r="K19" s="581"/>
      <c r="L19" s="580">
        <f>IF(ISNA(B19),"",H19+1)</f>
        <v>45714</v>
      </c>
      <c r="M19" s="539"/>
      <c r="N19" s="539"/>
      <c r="O19" s="581"/>
      <c r="P19" s="580">
        <f>IF(ISNA(B19),"",L19+1)</f>
        <v>45715</v>
      </c>
      <c r="Q19" s="539"/>
      <c r="R19" s="539"/>
      <c r="S19" s="581"/>
      <c r="T19" s="580">
        <f>IF(ISNA(B19),"",P19+1)</f>
        <v>45716</v>
      </c>
      <c r="U19" s="539"/>
      <c r="V19" s="539"/>
      <c r="W19" s="581"/>
      <c r="X19" s="580">
        <f>IF(ISNA(B19),"",T19+1)</f>
        <v>45717</v>
      </c>
      <c r="Y19" s="539"/>
      <c r="Z19" s="539"/>
      <c r="AA19" s="581"/>
      <c r="AB19" s="580">
        <f>IF(ISNA(B19),"",X19+1)</f>
        <v>45718</v>
      </c>
      <c r="AC19" s="539"/>
      <c r="AD19" s="539"/>
      <c r="AE19" s="603"/>
      <c r="AF19" s="538" t="str">
        <f>IF(AD8="Yes",VLOOKUP(B19,TermTime,2,FALSE),"Week Total")</f>
        <v>Week Total</v>
      </c>
      <c r="AG19" s="539"/>
      <c r="AH19" s="539"/>
      <c r="AI19" s="540"/>
      <c r="AJ19" s="663" t="str">
        <f>IF(OR(AL32&gt;36,AM32="FALSE",AND(AL32&gt;20,AD8="Yes")),"WARNING","")</f>
        <v/>
      </c>
      <c r="AK19" s="137"/>
      <c r="AL19" s="321"/>
      <c r="AM19" s="321"/>
      <c r="AN19" s="47"/>
      <c r="AO19" s="654" t="s">
        <v>114</v>
      </c>
      <c r="AP19" s="654"/>
      <c r="AQ19" s="654"/>
      <c r="AR19" s="654"/>
      <c r="AS19" s="654"/>
      <c r="AT19" s="654"/>
      <c r="AU19" s="51"/>
    </row>
    <row r="20" spans="2:47" s="65" customFormat="1" ht="14.45" hidden="1" customHeight="1" x14ac:dyDescent="0.25">
      <c r="B20" s="313"/>
      <c r="C20" s="152" t="s">
        <v>115</v>
      </c>
      <c r="D20" s="153">
        <f>DATEDIF($D$6,D$19,"Y")</f>
        <v>125</v>
      </c>
      <c r="E20" s="154">
        <f>VLOOKUP(D20,Rates!$C:$D,2,1)</f>
        <v>6</v>
      </c>
      <c r="F20" s="155">
        <f>HLOOKUP(G20,Rates,E20,FALSE)</f>
        <v>11.44</v>
      </c>
      <c r="G20" s="156" t="str">
        <f>HLOOKUP(D$19,Rates!$1:$2,2,1)</f>
        <v>Q</v>
      </c>
      <c r="H20" s="157">
        <f>DATEDIF($D$6,H$19,"Y")</f>
        <v>125</v>
      </c>
      <c r="I20" s="154">
        <f>VLOOKUP(H20,Rates!$C:$D,2,1)</f>
        <v>6</v>
      </c>
      <c r="J20" s="158">
        <f>HLOOKUP(K20,Rates,I20,FALSE)</f>
        <v>11.44</v>
      </c>
      <c r="K20" s="156" t="str">
        <f>HLOOKUP(H$19,Rates!$1:$2,2,1)</f>
        <v>Q</v>
      </c>
      <c r="L20" s="157">
        <f>DATEDIF($D$6,L$19,"Y")</f>
        <v>125</v>
      </c>
      <c r="M20" s="154">
        <f>VLOOKUP(L20,Rates!$C:$D,2,1)</f>
        <v>6</v>
      </c>
      <c r="N20" s="158">
        <f>HLOOKUP(O20,Rates,M20,FALSE)</f>
        <v>11.44</v>
      </c>
      <c r="O20" s="156" t="str">
        <f>HLOOKUP(L$19,Rates!$1:$2,2,1)</f>
        <v>Q</v>
      </c>
      <c r="P20" s="157">
        <f>DATEDIF($D$6,P$19,"Y")</f>
        <v>125</v>
      </c>
      <c r="Q20" s="154">
        <f>VLOOKUP(P20,Rates!$C:$D,2,1)</f>
        <v>6</v>
      </c>
      <c r="R20" s="158">
        <f>HLOOKUP(S20,Rates,Q20,FALSE)</f>
        <v>11.44</v>
      </c>
      <c r="S20" s="156" t="str">
        <f>HLOOKUP(P$19,Rates!$1:$2,2,1)</f>
        <v>Q</v>
      </c>
      <c r="T20" s="157">
        <f>DATEDIF($D$6,T$19,"Y")</f>
        <v>125</v>
      </c>
      <c r="U20" s="154">
        <f>VLOOKUP(T20,Rates!$C:$D,2,1)</f>
        <v>6</v>
      </c>
      <c r="V20" s="158">
        <f>HLOOKUP(W20,Rates,U20,FALSE)</f>
        <v>11.44</v>
      </c>
      <c r="W20" s="156" t="str">
        <f>HLOOKUP(T$19,Rates!$1:$2,2,1)</f>
        <v>Q</v>
      </c>
      <c r="X20" s="157">
        <f>DATEDIF($D$6,X$19,"Y")</f>
        <v>125</v>
      </c>
      <c r="Y20" s="154">
        <f>VLOOKUP(X20,Rates!$C:$D,2,1)</f>
        <v>6</v>
      </c>
      <c r="Z20" s="158">
        <f>HLOOKUP(AA20,Rates,Y20,FALSE)</f>
        <v>11.44</v>
      </c>
      <c r="AA20" s="156" t="str">
        <f>HLOOKUP(X$19,Rates!$1:$2,2,1)</f>
        <v>R</v>
      </c>
      <c r="AB20" s="157">
        <f>DATEDIF($D$6,AB$19,"Y")</f>
        <v>125</v>
      </c>
      <c r="AC20" s="154">
        <f>VLOOKUP(AB20,Rates!$C:$D,2,1)</f>
        <v>6</v>
      </c>
      <c r="AD20" s="158">
        <f>HLOOKUP(AE20,Rates,AC20,FALSE)</f>
        <v>11.44</v>
      </c>
      <c r="AE20" s="156" t="str">
        <f>HLOOKUP(AB$19,Rates!$1:$2,2,1)</f>
        <v>R</v>
      </c>
      <c r="AF20" s="510"/>
      <c r="AG20" s="511"/>
      <c r="AH20" s="511"/>
      <c r="AI20" s="512"/>
      <c r="AJ20" s="663"/>
      <c r="AK20" s="137"/>
      <c r="AN20" s="139"/>
      <c r="AO20" s="654"/>
      <c r="AP20" s="654"/>
      <c r="AQ20" s="654"/>
      <c r="AR20" s="654"/>
      <c r="AS20" s="654"/>
      <c r="AT20" s="654"/>
      <c r="AU20" s="140"/>
    </row>
    <row r="21" spans="2:47" s="65" customFormat="1" ht="14.45" hidden="1" customHeight="1" x14ac:dyDescent="0.25">
      <c r="B21" s="313"/>
      <c r="C21" s="152" t="s">
        <v>116</v>
      </c>
      <c r="D21" s="521">
        <f>D22+(F22/60)</f>
        <v>0</v>
      </c>
      <c r="E21" s="495"/>
      <c r="F21" s="495"/>
      <c r="G21" s="496"/>
      <c r="H21" s="495">
        <f>H22+(J22/60)</f>
        <v>0</v>
      </c>
      <c r="I21" s="495"/>
      <c r="J21" s="495"/>
      <c r="K21" s="496"/>
      <c r="L21" s="495">
        <f>L22+(N22/60)</f>
        <v>0</v>
      </c>
      <c r="M21" s="495"/>
      <c r="N21" s="495"/>
      <c r="O21" s="496"/>
      <c r="P21" s="495">
        <f>P22+(R22/60)</f>
        <v>0</v>
      </c>
      <c r="Q21" s="495"/>
      <c r="R21" s="495"/>
      <c r="S21" s="496"/>
      <c r="T21" s="495">
        <f>T22+(V22/60)</f>
        <v>0</v>
      </c>
      <c r="U21" s="495"/>
      <c r="V21" s="495"/>
      <c r="W21" s="496"/>
      <c r="X21" s="495">
        <f>X22+(Z22/60)</f>
        <v>0</v>
      </c>
      <c r="Y21" s="495"/>
      <c r="Z21" s="495"/>
      <c r="AA21" s="496"/>
      <c r="AB21" s="495">
        <f>AB22+(AD22/60)</f>
        <v>0</v>
      </c>
      <c r="AC21" s="495"/>
      <c r="AD21" s="495"/>
      <c r="AE21" s="496"/>
      <c r="AF21" s="521">
        <f>SUM(D21:AE21)</f>
        <v>0</v>
      </c>
      <c r="AG21" s="495"/>
      <c r="AH21" s="495"/>
      <c r="AI21" s="522"/>
      <c r="AJ21" s="663"/>
      <c r="AK21" s="137"/>
      <c r="AN21" s="139"/>
      <c r="AO21" s="654"/>
      <c r="AP21" s="654"/>
      <c r="AQ21" s="654"/>
      <c r="AR21" s="654"/>
      <c r="AS21" s="654"/>
      <c r="AT21" s="654"/>
      <c r="AU21" s="140"/>
    </row>
    <row r="22" spans="2:47" ht="20.100000000000001" customHeight="1" x14ac:dyDescent="0.25">
      <c r="B22" s="312"/>
      <c r="C22" s="159" t="s">
        <v>117</v>
      </c>
      <c r="D22" s="169"/>
      <c r="E22" s="160" t="s">
        <v>118</v>
      </c>
      <c r="F22" s="170"/>
      <c r="G22" s="161" t="s">
        <v>119</v>
      </c>
      <c r="H22" s="171"/>
      <c r="I22" s="160" t="s">
        <v>118</v>
      </c>
      <c r="J22" s="170"/>
      <c r="K22" s="161" t="s">
        <v>119</v>
      </c>
      <c r="L22" s="171"/>
      <c r="M22" s="160" t="s">
        <v>118</v>
      </c>
      <c r="N22" s="170"/>
      <c r="O22" s="161" t="s">
        <v>119</v>
      </c>
      <c r="P22" s="171"/>
      <c r="Q22" s="160" t="s">
        <v>118</v>
      </c>
      <c r="R22" s="170"/>
      <c r="S22" s="161" t="s">
        <v>119</v>
      </c>
      <c r="T22" s="171"/>
      <c r="U22" s="160" t="s">
        <v>118</v>
      </c>
      <c r="V22" s="170"/>
      <c r="W22" s="161" t="s">
        <v>119</v>
      </c>
      <c r="X22" s="171"/>
      <c r="Y22" s="160" t="s">
        <v>118</v>
      </c>
      <c r="Z22" s="170"/>
      <c r="AA22" s="161" t="s">
        <v>119</v>
      </c>
      <c r="AB22" s="171"/>
      <c r="AC22" s="160" t="s">
        <v>118</v>
      </c>
      <c r="AD22" s="170"/>
      <c r="AE22" s="162" t="s">
        <v>119</v>
      </c>
      <c r="AF22" s="163">
        <f>ROUNDDOWN(AF21,0)</f>
        <v>0</v>
      </c>
      <c r="AG22" s="164" t="s">
        <v>118</v>
      </c>
      <c r="AH22" s="165">
        <f>(AF21-AF22)*60</f>
        <v>0</v>
      </c>
      <c r="AI22" s="166" t="s">
        <v>119</v>
      </c>
      <c r="AJ22" s="663"/>
      <c r="AK22" s="137"/>
      <c r="AL22" s="174"/>
      <c r="AM22" s="174"/>
      <c r="AN22" s="47"/>
      <c r="AO22" s="654"/>
      <c r="AP22" s="654"/>
      <c r="AQ22" s="654"/>
      <c r="AR22" s="654"/>
      <c r="AS22" s="654"/>
      <c r="AT22" s="654"/>
      <c r="AU22" s="51"/>
    </row>
    <row r="23" spans="2:47" x14ac:dyDescent="0.25">
      <c r="B23" s="312"/>
      <c r="C23" s="167" t="s">
        <v>120</v>
      </c>
      <c r="D23" s="509">
        <f>MAX(F20,IF($U$12=$AM$12,$AE$12,HLOOKUP(G20,Rates,$AL$12,FALSE)))</f>
        <v>11.44</v>
      </c>
      <c r="E23" s="500"/>
      <c r="F23" s="500"/>
      <c r="G23" s="501"/>
      <c r="H23" s="499">
        <f>MAX(J20,IF($U$12=$AM$12,$AE$12,HLOOKUP(K20,Rates,$AL$12,FALSE)))</f>
        <v>11.44</v>
      </c>
      <c r="I23" s="500"/>
      <c r="J23" s="500"/>
      <c r="K23" s="501"/>
      <c r="L23" s="499">
        <f>MAX(N20,IF($U$12=$AM$12,$AE$12,HLOOKUP(O20,Rates,$AL$12,FALSE)))</f>
        <v>11.44</v>
      </c>
      <c r="M23" s="500"/>
      <c r="N23" s="500"/>
      <c r="O23" s="501"/>
      <c r="P23" s="499">
        <f>MAX(R20,IF($U$12=$AM$12,$AE$12,HLOOKUP(S20,Rates,$AL$12,FALSE)))</f>
        <v>11.44</v>
      </c>
      <c r="Q23" s="500"/>
      <c r="R23" s="500"/>
      <c r="S23" s="501"/>
      <c r="T23" s="499">
        <f>MAX(V20,IF($U$12=$AM$12,$AE$12,HLOOKUP(W20,Rates,$AL$12,FALSE)))</f>
        <v>11.44</v>
      </c>
      <c r="U23" s="500"/>
      <c r="V23" s="500"/>
      <c r="W23" s="501"/>
      <c r="X23" s="499">
        <f>MAX(Z20,IF($U$12=$AM$12,$AE$12,HLOOKUP(AA20,Rates,$AL$12,FALSE)))</f>
        <v>11.44</v>
      </c>
      <c r="Y23" s="500"/>
      <c r="Z23" s="500"/>
      <c r="AA23" s="501"/>
      <c r="AB23" s="499">
        <f>MAX(AD20,IF($U$12=$AM$12,$AE$12,HLOOKUP(AE20,Rates,$AL$12,FALSE)))</f>
        <v>11.44</v>
      </c>
      <c r="AC23" s="500"/>
      <c r="AD23" s="500"/>
      <c r="AE23" s="519"/>
      <c r="AF23" s="516">
        <f>SUMPRODUCT(D23:AE23,D21:AE21)</f>
        <v>0</v>
      </c>
      <c r="AG23" s="517"/>
      <c r="AH23" s="517"/>
      <c r="AI23" s="518"/>
      <c r="AJ23" s="663"/>
      <c r="AK23" s="137"/>
      <c r="AL23" s="322">
        <f>AF23*IF($U$12="Demonstrator Rate",0.1711,0.1207)</f>
        <v>0</v>
      </c>
      <c r="AN23" s="47"/>
      <c r="AO23" s="655"/>
      <c r="AP23" s="655"/>
      <c r="AQ23" s="655"/>
      <c r="AR23" s="655"/>
      <c r="AS23" s="655"/>
      <c r="AT23" s="655"/>
      <c r="AU23" s="51"/>
    </row>
    <row r="24" spans="2:47" s="65" customFormat="1" ht="14.45" hidden="1" customHeight="1" x14ac:dyDescent="0.25">
      <c r="B24" s="313"/>
      <c r="C24" s="152" t="s">
        <v>121</v>
      </c>
      <c r="D24" s="153">
        <f>DATEDIF($D$6,D$19,"Y")</f>
        <v>125</v>
      </c>
      <c r="E24" s="154">
        <f>VLOOKUP(D24,Rates!$C:$D,2,1)</f>
        <v>6</v>
      </c>
      <c r="F24" s="155">
        <f>HLOOKUP(G24,Rates,E24,FALSE)</f>
        <v>11.44</v>
      </c>
      <c r="G24" s="156" t="str">
        <f>HLOOKUP(D$19,Rates!$1:$2,2,1)</f>
        <v>Q</v>
      </c>
      <c r="H24" s="157">
        <f>DATEDIF($D$6,H$19,"Y")</f>
        <v>125</v>
      </c>
      <c r="I24" s="154">
        <f>VLOOKUP(H24,Rates!$C:$D,2,1)</f>
        <v>6</v>
      </c>
      <c r="J24" s="158">
        <f>HLOOKUP(K24,Rates,I24,FALSE)</f>
        <v>11.44</v>
      </c>
      <c r="K24" s="156" t="str">
        <f>HLOOKUP(H$19,Rates!$1:$2,2,1)</f>
        <v>Q</v>
      </c>
      <c r="L24" s="157">
        <f>DATEDIF($D$6,L$19,"Y")</f>
        <v>125</v>
      </c>
      <c r="M24" s="154">
        <f>VLOOKUP(L24,Rates!$C:$D,2,1)</f>
        <v>6</v>
      </c>
      <c r="N24" s="158">
        <f>HLOOKUP(O24,Rates,M24,FALSE)</f>
        <v>11.44</v>
      </c>
      <c r="O24" s="156" t="str">
        <f>HLOOKUP(L$19,Rates!$1:$2,2,1)</f>
        <v>Q</v>
      </c>
      <c r="P24" s="157">
        <f>DATEDIF($D$6,P$19,"Y")</f>
        <v>125</v>
      </c>
      <c r="Q24" s="154">
        <f>VLOOKUP(P24,Rates!$C:$D,2,1)</f>
        <v>6</v>
      </c>
      <c r="R24" s="158">
        <f>HLOOKUP(S24,Rates,Q24,FALSE)</f>
        <v>11.44</v>
      </c>
      <c r="S24" s="168" t="str">
        <f>HLOOKUP(P$19,Rates!$1:$2,2,1)</f>
        <v>Q</v>
      </c>
      <c r="T24" s="157">
        <f>DATEDIF($D$6,T$19,"Y")</f>
        <v>125</v>
      </c>
      <c r="U24" s="154">
        <f>VLOOKUP(T24,Rates!$C:$D,2,1)</f>
        <v>6</v>
      </c>
      <c r="V24" s="158">
        <f>HLOOKUP(W24,Rates,U24,FALSE)</f>
        <v>11.44</v>
      </c>
      <c r="W24" s="156" t="str">
        <f>HLOOKUP(T$19,Rates!$1:$2,2,1)</f>
        <v>Q</v>
      </c>
      <c r="X24" s="157">
        <f>DATEDIF($D$6,X$19,"Y")</f>
        <v>125</v>
      </c>
      <c r="Y24" s="154">
        <f>VLOOKUP(X24,Rates!$C:$D,2,1)</f>
        <v>6</v>
      </c>
      <c r="Z24" s="158">
        <f>HLOOKUP(AA24,Rates,Y24,FALSE)</f>
        <v>11.44</v>
      </c>
      <c r="AA24" s="168" t="str">
        <f>HLOOKUP(X$19,Rates!$1:$2,2,1)</f>
        <v>R</v>
      </c>
      <c r="AB24" s="157">
        <f>DATEDIF($D$6,AB$19,"Y")</f>
        <v>125</v>
      </c>
      <c r="AC24" s="154">
        <f>VLOOKUP(AB24,Rates!$C:$D,2,1)</f>
        <v>6</v>
      </c>
      <c r="AD24" s="158">
        <f>HLOOKUP(AE24,Rates,AC24,FALSE)</f>
        <v>11.44</v>
      </c>
      <c r="AE24" s="156" t="str">
        <f>HLOOKUP(AB$19,Rates!$1:$2,2,1)</f>
        <v>R</v>
      </c>
      <c r="AF24" s="510"/>
      <c r="AG24" s="511"/>
      <c r="AH24" s="511"/>
      <c r="AI24" s="512"/>
      <c r="AJ24" s="663"/>
      <c r="AK24" s="137"/>
      <c r="AN24" s="139"/>
      <c r="AO24" s="358"/>
      <c r="AP24" s="359"/>
      <c r="AQ24" s="359"/>
      <c r="AR24" s="359"/>
      <c r="AS24" s="359"/>
      <c r="AT24" s="360"/>
      <c r="AU24" s="140"/>
    </row>
    <row r="25" spans="2:47" s="65" customFormat="1" ht="14.45" hidden="1" customHeight="1" x14ac:dyDescent="0.25">
      <c r="B25" s="313"/>
      <c r="C25" s="152" t="s">
        <v>122</v>
      </c>
      <c r="D25" s="521">
        <f>D26+(F26/60)</f>
        <v>0</v>
      </c>
      <c r="E25" s="495"/>
      <c r="F25" s="495"/>
      <c r="G25" s="496"/>
      <c r="H25" s="495">
        <f>H26+(J26/60)</f>
        <v>0</v>
      </c>
      <c r="I25" s="495"/>
      <c r="J25" s="495"/>
      <c r="K25" s="496"/>
      <c r="L25" s="495">
        <f>L26+(N26/60)</f>
        <v>0</v>
      </c>
      <c r="M25" s="495"/>
      <c r="N25" s="495"/>
      <c r="O25" s="496"/>
      <c r="P25" s="495">
        <f>P26+(R26/60)</f>
        <v>0</v>
      </c>
      <c r="Q25" s="495"/>
      <c r="R25" s="495"/>
      <c r="S25" s="496"/>
      <c r="T25" s="495">
        <f>T26+(V26/60)</f>
        <v>0</v>
      </c>
      <c r="U25" s="495"/>
      <c r="V25" s="495"/>
      <c r="W25" s="496"/>
      <c r="X25" s="495">
        <f>X26+(Z26/60)</f>
        <v>0</v>
      </c>
      <c r="Y25" s="495"/>
      <c r="Z25" s="495"/>
      <c r="AA25" s="496"/>
      <c r="AB25" s="495">
        <f>AB26+(AD26/60)</f>
        <v>0</v>
      </c>
      <c r="AC25" s="495"/>
      <c r="AD25" s="495"/>
      <c r="AE25" s="496"/>
      <c r="AF25" s="521">
        <f>SUM(D25:AE25)</f>
        <v>0</v>
      </c>
      <c r="AG25" s="495"/>
      <c r="AH25" s="495"/>
      <c r="AI25" s="522"/>
      <c r="AJ25" s="663"/>
      <c r="AK25" s="137"/>
      <c r="AN25" s="139"/>
      <c r="AO25" s="358"/>
      <c r="AP25" s="359"/>
      <c r="AQ25" s="359"/>
      <c r="AR25" s="359"/>
      <c r="AS25" s="359"/>
      <c r="AT25" s="360"/>
      <c r="AU25" s="140"/>
    </row>
    <row r="26" spans="2:47" ht="20.100000000000001" hidden="1" customHeight="1" x14ac:dyDescent="0.25">
      <c r="B26" s="312"/>
      <c r="C26" s="159" t="s">
        <v>123</v>
      </c>
      <c r="D26" s="169"/>
      <c r="E26" s="160" t="s">
        <v>118</v>
      </c>
      <c r="F26" s="170"/>
      <c r="G26" s="161" t="s">
        <v>119</v>
      </c>
      <c r="H26" s="171"/>
      <c r="I26" s="160" t="s">
        <v>118</v>
      </c>
      <c r="J26" s="170"/>
      <c r="K26" s="161" t="s">
        <v>119</v>
      </c>
      <c r="L26" s="171"/>
      <c r="M26" s="160" t="s">
        <v>118</v>
      </c>
      <c r="N26" s="170"/>
      <c r="O26" s="161" t="s">
        <v>119</v>
      </c>
      <c r="P26" s="171"/>
      <c r="Q26" s="160" t="s">
        <v>118</v>
      </c>
      <c r="R26" s="170"/>
      <c r="S26" s="161" t="s">
        <v>119</v>
      </c>
      <c r="T26" s="171"/>
      <c r="U26" s="160" t="s">
        <v>118</v>
      </c>
      <c r="V26" s="170"/>
      <c r="W26" s="161" t="s">
        <v>119</v>
      </c>
      <c r="X26" s="171"/>
      <c r="Y26" s="160" t="s">
        <v>118</v>
      </c>
      <c r="Z26" s="170"/>
      <c r="AA26" s="161" t="s">
        <v>119</v>
      </c>
      <c r="AB26" s="171"/>
      <c r="AC26" s="160" t="s">
        <v>118</v>
      </c>
      <c r="AD26" s="170"/>
      <c r="AE26" s="162" t="s">
        <v>119</v>
      </c>
      <c r="AF26" s="163">
        <f>ROUNDDOWN(AF25,0)</f>
        <v>0</v>
      </c>
      <c r="AG26" s="164" t="s">
        <v>118</v>
      </c>
      <c r="AH26" s="165">
        <f>(AF25-AF26)*60</f>
        <v>0</v>
      </c>
      <c r="AI26" s="166" t="s">
        <v>119</v>
      </c>
      <c r="AJ26" s="663"/>
      <c r="AK26" s="137"/>
      <c r="AL26" s="174"/>
      <c r="AM26" s="174"/>
      <c r="AN26" s="47"/>
      <c r="AO26" s="358"/>
      <c r="AP26" s="359"/>
      <c r="AQ26" s="359"/>
      <c r="AR26" s="359"/>
      <c r="AS26" s="359"/>
      <c r="AT26" s="360"/>
      <c r="AU26" s="51"/>
    </row>
    <row r="27" spans="2:47" ht="14.45" hidden="1" customHeight="1" x14ac:dyDescent="0.25">
      <c r="B27" s="312"/>
      <c r="C27" s="167" t="s">
        <v>124</v>
      </c>
      <c r="D27" s="509">
        <f>MAX(F24,IF($U$14=$AM$14,$AE$14,HLOOKUP(G24,Rates,$AL$14,FALSE)))</f>
        <v>11.44</v>
      </c>
      <c r="E27" s="500"/>
      <c r="F27" s="500"/>
      <c r="G27" s="501"/>
      <c r="H27" s="499">
        <f>MAX(J24,IF($U$14=$AM$14,$AE$14,HLOOKUP(K24,Rates,$AL$14,FALSE)))</f>
        <v>11.44</v>
      </c>
      <c r="I27" s="500"/>
      <c r="J27" s="500"/>
      <c r="K27" s="501"/>
      <c r="L27" s="499">
        <f>MAX(N24,IF($U$14=$AM$14,$AE$14,HLOOKUP(O24,Rates,$AL$14,FALSE)))</f>
        <v>11.44</v>
      </c>
      <c r="M27" s="500"/>
      <c r="N27" s="500"/>
      <c r="O27" s="501"/>
      <c r="P27" s="499">
        <f>MAX(R24,IF($U$14=$AM$14,$AE$14,HLOOKUP(S24,Rates,$AL$14,FALSE)))</f>
        <v>11.44</v>
      </c>
      <c r="Q27" s="500"/>
      <c r="R27" s="500"/>
      <c r="S27" s="501"/>
      <c r="T27" s="499">
        <f>MAX(V24,IF($U$14=$AM$14,$AE$14,HLOOKUP(W24,Rates,$AL$14,FALSE)))</f>
        <v>11.44</v>
      </c>
      <c r="U27" s="500"/>
      <c r="V27" s="500"/>
      <c r="W27" s="501"/>
      <c r="X27" s="499">
        <f>MAX(Z24,IF($U$14=$AM$14,$AE$14,HLOOKUP(AA24,Rates,$AL$14,FALSE)))</f>
        <v>11.44</v>
      </c>
      <c r="Y27" s="500"/>
      <c r="Z27" s="500"/>
      <c r="AA27" s="501"/>
      <c r="AB27" s="499">
        <f>MAX(AD24,IF($U$14=$AM$14,$AE$14,HLOOKUP(AE24,Rates,$AL$14,FALSE)))</f>
        <v>11.44</v>
      </c>
      <c r="AC27" s="500"/>
      <c r="AD27" s="500"/>
      <c r="AE27" s="519"/>
      <c r="AF27" s="516">
        <f>SUMPRODUCT(D27:AE27,D25:AE25)</f>
        <v>0</v>
      </c>
      <c r="AG27" s="517"/>
      <c r="AH27" s="517"/>
      <c r="AI27" s="518"/>
      <c r="AJ27" s="663"/>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125</v>
      </c>
      <c r="D28" s="153">
        <f>DATEDIF($D$6,D$19,"Y")</f>
        <v>125</v>
      </c>
      <c r="E28" s="154">
        <f>VLOOKUP(D28,Rates!$C:$D,2,1)</f>
        <v>6</v>
      </c>
      <c r="F28" s="155">
        <f>HLOOKUP(G28,Rates,E28,FALSE)</f>
        <v>11.44</v>
      </c>
      <c r="G28" s="156" t="str">
        <f>HLOOKUP(D$19,Rates!$1:$2,2,1)</f>
        <v>Q</v>
      </c>
      <c r="H28" s="157">
        <f>DATEDIF($D$6,H$19,"Y")</f>
        <v>125</v>
      </c>
      <c r="I28" s="154">
        <f>VLOOKUP(H28,Rates!$C:$D,2,1)</f>
        <v>6</v>
      </c>
      <c r="J28" s="158">
        <f>HLOOKUP(K28,Rates,I28,FALSE)</f>
        <v>11.44</v>
      </c>
      <c r="K28" s="156" t="str">
        <f>HLOOKUP(H$19,Rates!$1:$2,2,1)</f>
        <v>Q</v>
      </c>
      <c r="L28" s="157">
        <f>DATEDIF($D$6,L$19,"Y")</f>
        <v>125</v>
      </c>
      <c r="M28" s="154">
        <f>VLOOKUP(L28,Rates!$C:$D,2,1)</f>
        <v>6</v>
      </c>
      <c r="N28" s="158">
        <f>HLOOKUP(O28,Rates,M28,FALSE)</f>
        <v>11.44</v>
      </c>
      <c r="O28" s="156" t="str">
        <f>HLOOKUP(L$19,Rates!$1:$2,2,1)</f>
        <v>Q</v>
      </c>
      <c r="P28" s="157">
        <f>DATEDIF($D$6,P$19,"Y")</f>
        <v>125</v>
      </c>
      <c r="Q28" s="154">
        <f>VLOOKUP(P28,Rates!$C:$D,2,1)</f>
        <v>6</v>
      </c>
      <c r="R28" s="158">
        <f>HLOOKUP(S28,Rates,Q28,FALSE)</f>
        <v>11.44</v>
      </c>
      <c r="S28" s="156" t="str">
        <f>HLOOKUP(P$19,Rates!$1:$2,2,1)</f>
        <v>Q</v>
      </c>
      <c r="T28" s="157">
        <f>DATEDIF($D$6,T$19,"Y")</f>
        <v>125</v>
      </c>
      <c r="U28" s="154">
        <f>VLOOKUP(T28,Rates!$C:$D,2,1)</f>
        <v>6</v>
      </c>
      <c r="V28" s="158">
        <f>HLOOKUP(W28,Rates,U28,FALSE)</f>
        <v>11.44</v>
      </c>
      <c r="W28" s="156" t="str">
        <f>HLOOKUP(T$19,Rates!$1:$2,2,1)</f>
        <v>Q</v>
      </c>
      <c r="X28" s="157">
        <f>DATEDIF($D$6,X$19,"Y")</f>
        <v>125</v>
      </c>
      <c r="Y28" s="154">
        <f>VLOOKUP(X28,Rates!$C:$D,2,1)</f>
        <v>6</v>
      </c>
      <c r="Z28" s="158">
        <f>HLOOKUP(AA28,Rates,Y28,FALSE)</f>
        <v>11.44</v>
      </c>
      <c r="AA28" s="156" t="str">
        <f>HLOOKUP(X$19,Rates!$1:$2,2,1)</f>
        <v>R</v>
      </c>
      <c r="AB28" s="157">
        <f>DATEDIF($D$6,AB$19,"Y")</f>
        <v>125</v>
      </c>
      <c r="AC28" s="154">
        <f>VLOOKUP(AB28,Rates!$C:$D,2,1)</f>
        <v>6</v>
      </c>
      <c r="AD28" s="158">
        <f>HLOOKUP(AE28,Rates,AC28,FALSE)</f>
        <v>11.44</v>
      </c>
      <c r="AE28" s="156" t="str">
        <f>HLOOKUP(AB$19,Rates!$1:$2,2,1)</f>
        <v>R</v>
      </c>
      <c r="AF28" s="510"/>
      <c r="AG28" s="511"/>
      <c r="AH28" s="511"/>
      <c r="AI28" s="512"/>
      <c r="AJ28" s="663"/>
      <c r="AK28" s="137"/>
      <c r="AN28" s="139"/>
      <c r="AO28" s="358"/>
      <c r="AP28" s="359"/>
      <c r="AQ28" s="359"/>
      <c r="AR28" s="359"/>
      <c r="AS28" s="359"/>
      <c r="AT28" s="360"/>
      <c r="AU28" s="140"/>
    </row>
    <row r="29" spans="2:47" s="65" customFormat="1" ht="14.45" hidden="1" customHeight="1" x14ac:dyDescent="0.25">
      <c r="B29" s="313"/>
      <c r="C29" s="152" t="s">
        <v>126</v>
      </c>
      <c r="D29" s="521">
        <f>D30+(F30/60)</f>
        <v>0</v>
      </c>
      <c r="E29" s="495"/>
      <c r="F29" s="495"/>
      <c r="G29" s="496"/>
      <c r="H29" s="495">
        <f>H30+(J30/60)</f>
        <v>0</v>
      </c>
      <c r="I29" s="495"/>
      <c r="J29" s="495"/>
      <c r="K29" s="496"/>
      <c r="L29" s="495">
        <f>L30+(N30/60)</f>
        <v>0</v>
      </c>
      <c r="M29" s="495"/>
      <c r="N29" s="495"/>
      <c r="O29" s="496"/>
      <c r="P29" s="495">
        <f>P30+(R30/60)</f>
        <v>0</v>
      </c>
      <c r="Q29" s="495"/>
      <c r="R29" s="495"/>
      <c r="S29" s="496"/>
      <c r="T29" s="495">
        <f>T30+(V30/60)</f>
        <v>0</v>
      </c>
      <c r="U29" s="495"/>
      <c r="V29" s="495"/>
      <c r="W29" s="496"/>
      <c r="X29" s="495">
        <f>X30+(Z30/60)</f>
        <v>0</v>
      </c>
      <c r="Y29" s="495"/>
      <c r="Z29" s="495"/>
      <c r="AA29" s="496"/>
      <c r="AB29" s="495">
        <f>AB30+(AD30/60)</f>
        <v>0</v>
      </c>
      <c r="AC29" s="495"/>
      <c r="AD29" s="495"/>
      <c r="AE29" s="496"/>
      <c r="AF29" s="521">
        <f>SUM(D29:AE29)</f>
        <v>0</v>
      </c>
      <c r="AG29" s="495"/>
      <c r="AH29" s="495"/>
      <c r="AI29" s="522"/>
      <c r="AJ29" s="663"/>
      <c r="AK29" s="137"/>
      <c r="AN29" s="139"/>
      <c r="AO29" s="358"/>
      <c r="AP29" s="359"/>
      <c r="AQ29" s="359"/>
      <c r="AR29" s="359"/>
      <c r="AS29" s="359"/>
      <c r="AT29" s="360"/>
      <c r="AU29" s="140"/>
    </row>
    <row r="30" spans="2:47" ht="20.100000000000001" hidden="1" customHeight="1" x14ac:dyDescent="0.25">
      <c r="B30" s="312"/>
      <c r="C30" s="159" t="s">
        <v>127</v>
      </c>
      <c r="D30" s="169"/>
      <c r="E30" s="160" t="s">
        <v>118</v>
      </c>
      <c r="F30" s="170"/>
      <c r="G30" s="161" t="s">
        <v>119</v>
      </c>
      <c r="H30" s="171"/>
      <c r="I30" s="160" t="s">
        <v>118</v>
      </c>
      <c r="J30" s="170"/>
      <c r="K30" s="161" t="s">
        <v>119</v>
      </c>
      <c r="L30" s="171"/>
      <c r="M30" s="160" t="s">
        <v>118</v>
      </c>
      <c r="N30" s="170"/>
      <c r="O30" s="161" t="s">
        <v>119</v>
      </c>
      <c r="P30" s="171"/>
      <c r="Q30" s="160" t="s">
        <v>118</v>
      </c>
      <c r="R30" s="170"/>
      <c r="S30" s="161" t="s">
        <v>119</v>
      </c>
      <c r="T30" s="171"/>
      <c r="U30" s="160" t="s">
        <v>118</v>
      </c>
      <c r="V30" s="170"/>
      <c r="W30" s="161" t="s">
        <v>119</v>
      </c>
      <c r="X30" s="171"/>
      <c r="Y30" s="160" t="s">
        <v>118</v>
      </c>
      <c r="Z30" s="170"/>
      <c r="AA30" s="161" t="s">
        <v>119</v>
      </c>
      <c r="AB30" s="171"/>
      <c r="AC30" s="160" t="s">
        <v>118</v>
      </c>
      <c r="AD30" s="170"/>
      <c r="AE30" s="162" t="s">
        <v>119</v>
      </c>
      <c r="AF30" s="163">
        <f>ROUNDDOWN(AF29,0)</f>
        <v>0</v>
      </c>
      <c r="AG30" s="164" t="s">
        <v>118</v>
      </c>
      <c r="AH30" s="165">
        <f>(AF29-AF30)*60</f>
        <v>0</v>
      </c>
      <c r="AI30" s="166" t="s">
        <v>119</v>
      </c>
      <c r="AJ30" s="663"/>
      <c r="AK30" s="137"/>
      <c r="AL30" s="174"/>
      <c r="AM30" s="174"/>
      <c r="AN30" s="47"/>
      <c r="AO30" s="358"/>
      <c r="AP30" s="359"/>
      <c r="AQ30" s="359"/>
      <c r="AR30" s="359"/>
      <c r="AS30" s="359"/>
      <c r="AT30" s="360"/>
      <c r="AU30" s="51"/>
    </row>
    <row r="31" spans="2:47" ht="14.45" hidden="1" customHeight="1" x14ac:dyDescent="0.25">
      <c r="B31" s="312"/>
      <c r="C31" s="167" t="s">
        <v>128</v>
      </c>
      <c r="D31" s="509">
        <f>MAX(F28,IF($U$16=$AM$16,$AE$16,HLOOKUP(G28,Rates,$AL$16,FALSE)))</f>
        <v>11.44</v>
      </c>
      <c r="E31" s="500"/>
      <c r="F31" s="500"/>
      <c r="G31" s="501"/>
      <c r="H31" s="499">
        <f>MAX(J28,IF($U$16=$AM$16,$AE$16,HLOOKUP(K28,Rates,$AL$16,FALSE)))</f>
        <v>11.44</v>
      </c>
      <c r="I31" s="500"/>
      <c r="J31" s="500"/>
      <c r="K31" s="501"/>
      <c r="L31" s="499">
        <f>MAX(N28,IF($U$16=$AM$16,$AE$16,HLOOKUP(O28,Rates,$AL$16,FALSE)))</f>
        <v>11.44</v>
      </c>
      <c r="M31" s="500"/>
      <c r="N31" s="500"/>
      <c r="O31" s="501"/>
      <c r="P31" s="499">
        <f>MAX(R28,IF($U$16=$AM$16,$AE$16,HLOOKUP(S28,Rates,$AL$16,FALSE)))</f>
        <v>11.44</v>
      </c>
      <c r="Q31" s="500"/>
      <c r="R31" s="500"/>
      <c r="S31" s="501"/>
      <c r="T31" s="499">
        <f>MAX(V28,IF($U$16=$AM$16,$AE$16,HLOOKUP(W28,Rates,$AL$16,FALSE)))</f>
        <v>11.44</v>
      </c>
      <c r="U31" s="500"/>
      <c r="V31" s="500"/>
      <c r="W31" s="501"/>
      <c r="X31" s="499">
        <f>MAX(Z28,IF($U$16=$AM$16,$AE$16,HLOOKUP(AA28,Rates,$AL$16,FALSE)))</f>
        <v>11.44</v>
      </c>
      <c r="Y31" s="500"/>
      <c r="Z31" s="500"/>
      <c r="AA31" s="501"/>
      <c r="AB31" s="499">
        <f>MAX(AD28,IF($U$16=$AM$16,$AE$16,HLOOKUP(AE28,Rates,$AL$16,FALSE)))</f>
        <v>11.44</v>
      </c>
      <c r="AC31" s="500"/>
      <c r="AD31" s="500"/>
      <c r="AE31" s="519"/>
      <c r="AF31" s="516">
        <f>SUMPRODUCT(D31:AE31,D29:AE29)</f>
        <v>0</v>
      </c>
      <c r="AG31" s="517"/>
      <c r="AH31" s="517"/>
      <c r="AI31" s="518"/>
      <c r="AJ31" s="663"/>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129</v>
      </c>
      <c r="D32" s="470">
        <f>(D21*D23)+(D25*D27)+(D29*D31)</f>
        <v>0</v>
      </c>
      <c r="E32" s="471"/>
      <c r="F32" s="471"/>
      <c r="G32" s="634"/>
      <c r="H32" s="633">
        <f>((H22+(J22/60))*H23)+((H26+(J26/60))*H27)+((H30+(J30/60))*H31)</f>
        <v>0</v>
      </c>
      <c r="I32" s="471"/>
      <c r="J32" s="471"/>
      <c r="K32" s="634"/>
      <c r="L32" s="633">
        <f>((L22+(N22/60))*L23)+((L26+(N26/60))*L27)+((L30+(N30/60))*L31)</f>
        <v>0</v>
      </c>
      <c r="M32" s="471"/>
      <c r="N32" s="471"/>
      <c r="O32" s="634"/>
      <c r="P32" s="633">
        <f>((P22+(R22/60))*P23)+((P26+(R26/60))*P27)+((P30+(R30/60))*P31)</f>
        <v>0</v>
      </c>
      <c r="Q32" s="471"/>
      <c r="R32" s="471"/>
      <c r="S32" s="634"/>
      <c r="T32" s="633">
        <f>((T22+(V22/60))*T23)+((T26+(V26/60))*T27)+((T30+(V30/60))*T31)</f>
        <v>0</v>
      </c>
      <c r="U32" s="471"/>
      <c r="V32" s="471"/>
      <c r="W32" s="634"/>
      <c r="X32" s="633">
        <f>((X22+(Z22/60))*X23)+((X26+(Z26/60))*X27)+((X30+(Z30/60))*X31)</f>
        <v>0</v>
      </c>
      <c r="Y32" s="471"/>
      <c r="Z32" s="471"/>
      <c r="AA32" s="634"/>
      <c r="AB32" s="633">
        <f>((AB22+(AD22/60))*AB23)+((AB26+(AD26/60))*AB27)+((AB30+(AD30/60))*AB31)</f>
        <v>0</v>
      </c>
      <c r="AC32" s="471"/>
      <c r="AD32" s="471"/>
      <c r="AE32" s="636"/>
      <c r="AF32" s="470">
        <f>AF31+AF27+AF23</f>
        <v>0</v>
      </c>
      <c r="AG32" s="471"/>
      <c r="AH32" s="471"/>
      <c r="AI32" s="472"/>
      <c r="AJ32" s="663"/>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130</v>
      </c>
      <c r="D33" s="536">
        <f>D34+(F34/60)</f>
        <v>0</v>
      </c>
      <c r="E33" s="497"/>
      <c r="F33" s="497"/>
      <c r="G33" s="498"/>
      <c r="H33" s="497">
        <f>H34+(J34/60)</f>
        <v>0</v>
      </c>
      <c r="I33" s="497"/>
      <c r="J33" s="497"/>
      <c r="K33" s="498"/>
      <c r="L33" s="497">
        <f>L34+(N34/60)</f>
        <v>0</v>
      </c>
      <c r="M33" s="497"/>
      <c r="N33" s="497"/>
      <c r="O33" s="498"/>
      <c r="P33" s="497">
        <f>P34+(R34/60)</f>
        <v>0</v>
      </c>
      <c r="Q33" s="497"/>
      <c r="R33" s="497"/>
      <c r="S33" s="498"/>
      <c r="T33" s="497">
        <f>T34+(V34/60)</f>
        <v>0</v>
      </c>
      <c r="U33" s="497"/>
      <c r="V33" s="497"/>
      <c r="W33" s="498"/>
      <c r="X33" s="497">
        <f>X34+(Z34/60)</f>
        <v>0</v>
      </c>
      <c r="Y33" s="497"/>
      <c r="Z33" s="497"/>
      <c r="AA33" s="498"/>
      <c r="AB33" s="497">
        <f>AB34+(AD34/60)</f>
        <v>0</v>
      </c>
      <c r="AC33" s="497"/>
      <c r="AD33" s="497"/>
      <c r="AE33" s="498"/>
      <c r="AF33" s="536">
        <f>SUM(D33:AE33)</f>
        <v>0</v>
      </c>
      <c r="AG33" s="497"/>
      <c r="AH33" s="497"/>
      <c r="AI33" s="537"/>
      <c r="AJ33" s="663"/>
      <c r="AK33" s="137"/>
      <c r="AL33" s="173"/>
      <c r="AM33" s="174"/>
      <c r="AN33" s="139"/>
      <c r="AO33" s="358"/>
      <c r="AP33" s="359"/>
      <c r="AQ33" s="359"/>
      <c r="AR33" s="359"/>
      <c r="AS33" s="359"/>
      <c r="AT33" s="360"/>
      <c r="AU33" s="140"/>
    </row>
    <row r="34" spans="2:47" ht="20.100000000000001" customHeight="1" x14ac:dyDescent="0.25">
      <c r="B34" s="312"/>
      <c r="C34" s="183" t="s">
        <v>131</v>
      </c>
      <c r="D34" s="169"/>
      <c r="E34" s="160" t="s">
        <v>118</v>
      </c>
      <c r="F34" s="170"/>
      <c r="G34" s="161" t="s">
        <v>119</v>
      </c>
      <c r="H34" s="171"/>
      <c r="I34" s="160" t="s">
        <v>118</v>
      </c>
      <c r="J34" s="170"/>
      <c r="K34" s="161" t="s">
        <v>119</v>
      </c>
      <c r="L34" s="171"/>
      <c r="M34" s="160" t="s">
        <v>118</v>
      </c>
      <c r="N34" s="170"/>
      <c r="O34" s="161" t="s">
        <v>119</v>
      </c>
      <c r="P34" s="171"/>
      <c r="Q34" s="160" t="s">
        <v>118</v>
      </c>
      <c r="R34" s="170"/>
      <c r="S34" s="161" t="s">
        <v>119</v>
      </c>
      <c r="T34" s="171"/>
      <c r="U34" s="160" t="s">
        <v>118</v>
      </c>
      <c r="V34" s="170"/>
      <c r="W34" s="161" t="s">
        <v>119</v>
      </c>
      <c r="X34" s="171"/>
      <c r="Y34" s="160" t="s">
        <v>118</v>
      </c>
      <c r="Z34" s="170"/>
      <c r="AA34" s="161" t="s">
        <v>119</v>
      </c>
      <c r="AB34" s="171"/>
      <c r="AC34" s="160" t="s">
        <v>118</v>
      </c>
      <c r="AD34" s="170"/>
      <c r="AE34" s="162" t="s">
        <v>119</v>
      </c>
      <c r="AF34" s="175">
        <f>ROUNDDOWN(AF33,0)</f>
        <v>0</v>
      </c>
      <c r="AG34" s="176" t="s">
        <v>118</v>
      </c>
      <c r="AH34" s="177">
        <f>ROUND((AF33-AF34)*60,0)</f>
        <v>0</v>
      </c>
      <c r="AI34" s="178" t="s">
        <v>119</v>
      </c>
      <c r="AJ34" s="663"/>
      <c r="AK34" s="137"/>
      <c r="AL34" s="174"/>
      <c r="AM34" s="174"/>
      <c r="AN34" s="47"/>
      <c r="AO34" s="656"/>
      <c r="AP34" s="657"/>
      <c r="AQ34" s="657"/>
      <c r="AR34" s="657"/>
      <c r="AS34" s="657"/>
      <c r="AT34" s="658"/>
      <c r="AU34" s="51"/>
    </row>
    <row r="35" spans="2:47" x14ac:dyDescent="0.25">
      <c r="B35" s="312">
        <f>B19+7</f>
        <v>45719</v>
      </c>
      <c r="C35" s="325" t="s">
        <v>113</v>
      </c>
      <c r="D35" s="538">
        <f>IF(ISNA(B35),"",B35)</f>
        <v>45719</v>
      </c>
      <c r="E35" s="539"/>
      <c r="F35" s="539"/>
      <c r="G35" s="581"/>
      <c r="H35" s="580">
        <f>IF(ISNA(B35),"",D35+1)</f>
        <v>45720</v>
      </c>
      <c r="I35" s="539"/>
      <c r="J35" s="539"/>
      <c r="K35" s="581"/>
      <c r="L35" s="580">
        <f>IF(ISNA(B35),"",H35+1)</f>
        <v>45721</v>
      </c>
      <c r="M35" s="539"/>
      <c r="N35" s="539"/>
      <c r="O35" s="581"/>
      <c r="P35" s="580">
        <f>IF(ISNA(B35),"",L35+1)</f>
        <v>45722</v>
      </c>
      <c r="Q35" s="539"/>
      <c r="R35" s="539"/>
      <c r="S35" s="581"/>
      <c r="T35" s="580">
        <f>IF(ISNA(B35),"",P35+1)</f>
        <v>45723</v>
      </c>
      <c r="U35" s="539"/>
      <c r="V35" s="539"/>
      <c r="W35" s="581"/>
      <c r="X35" s="580">
        <f>IF(ISNA(B35),"",T35+1)</f>
        <v>45724</v>
      </c>
      <c r="Y35" s="539"/>
      <c r="Z35" s="539"/>
      <c r="AA35" s="581"/>
      <c r="AB35" s="580">
        <f>IF(ISNA(B35),"",X35+1)</f>
        <v>45725</v>
      </c>
      <c r="AC35" s="539"/>
      <c r="AD35" s="539"/>
      <c r="AE35" s="603"/>
      <c r="AF35" s="538" t="str">
        <f>IF(AD8="Yes",VLOOKUP(B35,TermTime,2,FALSE),"Week Total")</f>
        <v>Week Total</v>
      </c>
      <c r="AG35" s="539"/>
      <c r="AH35" s="539"/>
      <c r="AI35" s="540"/>
      <c r="AJ35" s="532" t="str">
        <f>IF(OR(AL48&gt;36,AM48="FALSE",AND(AL48&gt;20,AD8="Yes")),"WARNING","")</f>
        <v/>
      </c>
      <c r="AK35" s="138"/>
      <c r="AL35" s="174"/>
      <c r="AM35" s="174"/>
      <c r="AN35" s="47"/>
      <c r="AO35" s="656"/>
      <c r="AP35" s="657"/>
      <c r="AQ35" s="657"/>
      <c r="AR35" s="657"/>
      <c r="AS35" s="657"/>
      <c r="AT35" s="658"/>
      <c r="AU35" s="51"/>
    </row>
    <row r="36" spans="2:47" s="65" customFormat="1" ht="14.45" hidden="1" customHeight="1" x14ac:dyDescent="0.25">
      <c r="B36" s="313"/>
      <c r="C36" s="152" t="s">
        <v>115</v>
      </c>
      <c r="D36" s="179">
        <f>DATEDIF($D$6,D$35,"Y")</f>
        <v>125</v>
      </c>
      <c r="E36" s="154">
        <f>VLOOKUP(D36,Rates!$C:$D,2,1)</f>
        <v>6</v>
      </c>
      <c r="F36" s="158">
        <f>HLOOKUP(G36,Rates,E36,FALSE)</f>
        <v>11.44</v>
      </c>
      <c r="G36" s="156" t="str">
        <f>HLOOKUP(D$35,Rates!$1:$2,2,1)</f>
        <v>R</v>
      </c>
      <c r="H36" s="157">
        <f>DATEDIF($D$6,H$35,"Y")</f>
        <v>125</v>
      </c>
      <c r="I36" s="180">
        <f>VLOOKUP(H36,Rates!$C:$D,2,1)</f>
        <v>6</v>
      </c>
      <c r="J36" s="158">
        <f>HLOOKUP(K36,Rates,I36,FALSE)</f>
        <v>11.44</v>
      </c>
      <c r="K36" s="156" t="str">
        <f>HLOOKUP(H$35,Rates!$1:$2,2,1)</f>
        <v>R</v>
      </c>
      <c r="L36" s="157">
        <f>DATEDIF($D$6,L$35,"Y")</f>
        <v>125</v>
      </c>
      <c r="M36" s="154">
        <f>VLOOKUP(L36,Rates!$C:$D,2,1)</f>
        <v>6</v>
      </c>
      <c r="N36" s="158">
        <f>HLOOKUP(O36,Rates,M36,FALSE)</f>
        <v>11.44</v>
      </c>
      <c r="O36" s="156" t="str">
        <f>HLOOKUP(L$35,Rates!$1:$2,2,1)</f>
        <v>R</v>
      </c>
      <c r="P36" s="157">
        <f>DATEDIF($D$6,P$35,"Y")</f>
        <v>125</v>
      </c>
      <c r="Q36" s="154">
        <f>VLOOKUP(P36,Rates!$C:$D,2,1)</f>
        <v>6</v>
      </c>
      <c r="R36" s="158">
        <f>HLOOKUP(S36,Rates,Q36,FALSE)</f>
        <v>11.44</v>
      </c>
      <c r="S36" s="156" t="str">
        <f>HLOOKUP(P$35,Rates!$1:$2,2,1)</f>
        <v>R</v>
      </c>
      <c r="T36" s="157">
        <f>DATEDIF($D$6,T$35,"Y")</f>
        <v>125</v>
      </c>
      <c r="U36" s="154">
        <f>VLOOKUP(T36,Rates!$C:$D,2,1)</f>
        <v>6</v>
      </c>
      <c r="V36" s="158">
        <f>HLOOKUP(W36,Rates,U36,FALSE)</f>
        <v>11.44</v>
      </c>
      <c r="W36" s="156" t="str">
        <f>HLOOKUP(T$35,Rates!$1:$2,2,1)</f>
        <v>R</v>
      </c>
      <c r="X36" s="157">
        <f>DATEDIF($D$6,X$35,"Y")</f>
        <v>125</v>
      </c>
      <c r="Y36" s="180">
        <f>VLOOKUP(X36,Rates!$C:$D,2,1)</f>
        <v>6</v>
      </c>
      <c r="Z36" s="158">
        <f>HLOOKUP(AA36,Rates,Y36,FALSE)</f>
        <v>11.44</v>
      </c>
      <c r="AA36" s="156" t="str">
        <f>HLOOKUP(X$35,Rates!$1:$2,2,1)</f>
        <v>R</v>
      </c>
      <c r="AB36" s="157">
        <f>DATEDIF($D$6,AB$35,"Y")</f>
        <v>125</v>
      </c>
      <c r="AC36" s="154">
        <f>VLOOKUP(AB36,Rates!$C:$D,2,1)</f>
        <v>6</v>
      </c>
      <c r="AD36" s="158">
        <f>HLOOKUP(AE36,Rates,AC36,FALSE)</f>
        <v>11.44</v>
      </c>
      <c r="AE36" s="156" t="str">
        <f>HLOOKUP(AB$35,Rates!$1:$2,2,1)</f>
        <v>R</v>
      </c>
      <c r="AF36" s="510"/>
      <c r="AG36" s="511"/>
      <c r="AH36" s="511"/>
      <c r="AI36" s="512"/>
      <c r="AJ36" s="532"/>
      <c r="AK36" s="138"/>
      <c r="AL36" s="174"/>
      <c r="AM36" s="174"/>
      <c r="AN36" s="139"/>
      <c r="AO36" s="656"/>
      <c r="AP36" s="657"/>
      <c r="AQ36" s="657"/>
      <c r="AR36" s="657"/>
      <c r="AS36" s="657"/>
      <c r="AT36" s="658"/>
      <c r="AU36" s="140"/>
    </row>
    <row r="37" spans="2:47" s="65" customFormat="1" ht="14.45" hidden="1" customHeight="1" x14ac:dyDescent="0.25">
      <c r="B37" s="313"/>
      <c r="C37" s="152" t="s">
        <v>116</v>
      </c>
      <c r="D37" s="521">
        <f>D38+(F38/60)</f>
        <v>0</v>
      </c>
      <c r="E37" s="495"/>
      <c r="F37" s="495"/>
      <c r="G37" s="496"/>
      <c r="H37" s="495">
        <f>H38+(J38/60)</f>
        <v>0</v>
      </c>
      <c r="I37" s="495"/>
      <c r="J37" s="495"/>
      <c r="K37" s="496"/>
      <c r="L37" s="495">
        <f>L38+(N38/60)</f>
        <v>0</v>
      </c>
      <c r="M37" s="495"/>
      <c r="N37" s="495"/>
      <c r="O37" s="496"/>
      <c r="P37" s="495">
        <f>P38+(R38/60)</f>
        <v>0</v>
      </c>
      <c r="Q37" s="495"/>
      <c r="R37" s="495"/>
      <c r="S37" s="496"/>
      <c r="T37" s="495">
        <f>T38+(V38/60)</f>
        <v>0</v>
      </c>
      <c r="U37" s="495"/>
      <c r="V37" s="495"/>
      <c r="W37" s="496"/>
      <c r="X37" s="495">
        <f>X38+(Z38/60)</f>
        <v>0</v>
      </c>
      <c r="Y37" s="495"/>
      <c r="Z37" s="495"/>
      <c r="AA37" s="496"/>
      <c r="AB37" s="495">
        <f>AB38+(AD38/60)</f>
        <v>0</v>
      </c>
      <c r="AC37" s="495"/>
      <c r="AD37" s="495"/>
      <c r="AE37" s="496"/>
      <c r="AF37" s="521">
        <f>SUM(D37:AE37)</f>
        <v>0</v>
      </c>
      <c r="AG37" s="495"/>
      <c r="AH37" s="495"/>
      <c r="AI37" s="522"/>
      <c r="AJ37" s="532"/>
      <c r="AK37" s="138"/>
      <c r="AL37" s="174"/>
      <c r="AM37" s="174"/>
      <c r="AN37" s="139"/>
      <c r="AO37" s="656"/>
      <c r="AP37" s="657"/>
      <c r="AQ37" s="657"/>
      <c r="AR37" s="657"/>
      <c r="AS37" s="657"/>
      <c r="AT37" s="658"/>
      <c r="AU37" s="140"/>
    </row>
    <row r="38" spans="2:47" ht="20.100000000000001" customHeight="1" x14ac:dyDescent="0.25">
      <c r="B38" s="312"/>
      <c r="C38" s="181" t="s">
        <v>117</v>
      </c>
      <c r="D38" s="169"/>
      <c r="E38" s="160" t="s">
        <v>118</v>
      </c>
      <c r="F38" s="170"/>
      <c r="G38" s="161" t="s">
        <v>119</v>
      </c>
      <c r="H38" s="171"/>
      <c r="I38" s="160" t="s">
        <v>118</v>
      </c>
      <c r="J38" s="170"/>
      <c r="K38" s="161" t="s">
        <v>119</v>
      </c>
      <c r="L38" s="171"/>
      <c r="M38" s="160" t="s">
        <v>118</v>
      </c>
      <c r="N38" s="170"/>
      <c r="O38" s="161" t="s">
        <v>119</v>
      </c>
      <c r="P38" s="171"/>
      <c r="Q38" s="160" t="s">
        <v>118</v>
      </c>
      <c r="R38" s="170"/>
      <c r="S38" s="161" t="s">
        <v>119</v>
      </c>
      <c r="T38" s="171"/>
      <c r="U38" s="160" t="s">
        <v>118</v>
      </c>
      <c r="V38" s="170"/>
      <c r="W38" s="161" t="s">
        <v>119</v>
      </c>
      <c r="X38" s="171"/>
      <c r="Y38" s="160" t="s">
        <v>118</v>
      </c>
      <c r="Z38" s="170"/>
      <c r="AA38" s="161" t="s">
        <v>119</v>
      </c>
      <c r="AB38" s="171"/>
      <c r="AC38" s="160" t="s">
        <v>118</v>
      </c>
      <c r="AD38" s="170"/>
      <c r="AE38" s="162" t="s">
        <v>119</v>
      </c>
      <c r="AF38" s="163">
        <f>ROUNDDOWN(AF37,0)</f>
        <v>0</v>
      </c>
      <c r="AG38" s="164" t="s">
        <v>118</v>
      </c>
      <c r="AH38" s="165">
        <f>(AF37-AF38)*60</f>
        <v>0</v>
      </c>
      <c r="AI38" s="166" t="s">
        <v>119</v>
      </c>
      <c r="AJ38" s="532"/>
      <c r="AK38" s="138"/>
      <c r="AL38" s="174"/>
      <c r="AM38" s="174"/>
      <c r="AN38" s="47"/>
      <c r="AO38" s="656"/>
      <c r="AP38" s="657"/>
      <c r="AQ38" s="657"/>
      <c r="AR38" s="657"/>
      <c r="AS38" s="657"/>
      <c r="AT38" s="658"/>
      <c r="AU38" s="51"/>
    </row>
    <row r="39" spans="2:47" x14ac:dyDescent="0.25">
      <c r="B39" s="312"/>
      <c r="C39" s="182" t="s">
        <v>120</v>
      </c>
      <c r="D39" s="509">
        <f>MAX(F36,IF($U$12=$AM$12,$AE$12,HLOOKUP(G36,Rates,$AL$12,FALSE)))</f>
        <v>11.44</v>
      </c>
      <c r="E39" s="500"/>
      <c r="F39" s="500"/>
      <c r="G39" s="501"/>
      <c r="H39" s="499">
        <f>MAX(J36,IF($U$12=$AM$12,$AE$12,HLOOKUP(K36,Rates,$AL$12,FALSE)))</f>
        <v>11.44</v>
      </c>
      <c r="I39" s="500"/>
      <c r="J39" s="500"/>
      <c r="K39" s="501"/>
      <c r="L39" s="499">
        <f>MAX(N36,IF($U$12=$AM$12,$AE$12,HLOOKUP(O36,Rates,$AL$12,FALSE)))</f>
        <v>11.44</v>
      </c>
      <c r="M39" s="500"/>
      <c r="N39" s="500"/>
      <c r="O39" s="501"/>
      <c r="P39" s="499">
        <f>MAX(R36,IF($U$12=$AM$12,$AE$12,HLOOKUP(S36,Rates,$AL$12,FALSE)))</f>
        <v>11.44</v>
      </c>
      <c r="Q39" s="500"/>
      <c r="R39" s="500"/>
      <c r="S39" s="501"/>
      <c r="T39" s="499">
        <f>MAX(V36,IF($U$12=$AM$12,$AE$12,HLOOKUP(W36,Rates,$AL$12,FALSE)))</f>
        <v>11.44</v>
      </c>
      <c r="U39" s="500"/>
      <c r="V39" s="500"/>
      <c r="W39" s="501"/>
      <c r="X39" s="499">
        <f>MAX(Z36,IF($U$12=$AM$12,$AE$12,HLOOKUP(AA36,Rates,$AL$12,FALSE)))</f>
        <v>11.44</v>
      </c>
      <c r="Y39" s="500"/>
      <c r="Z39" s="500"/>
      <c r="AA39" s="501"/>
      <c r="AB39" s="499">
        <f>MAX(AD36,IF($U$12=$AM$12,$AE$12,HLOOKUP(AE36,Rates,$AL$12,FALSE)))</f>
        <v>11.44</v>
      </c>
      <c r="AC39" s="500"/>
      <c r="AD39" s="500"/>
      <c r="AE39" s="519"/>
      <c r="AF39" s="516">
        <f>SUMPRODUCT(D39:AE39,D37:AE37)</f>
        <v>0</v>
      </c>
      <c r="AG39" s="517"/>
      <c r="AH39" s="517"/>
      <c r="AI39" s="518"/>
      <c r="AJ39" s="532"/>
      <c r="AK39" s="138"/>
      <c r="AL39" s="322">
        <f>AF39*IF($U$12="Demonstrator Rate",0.1711,0.1207)</f>
        <v>0</v>
      </c>
      <c r="AM39" s="174"/>
      <c r="AN39" s="47"/>
      <c r="AO39" s="656"/>
      <c r="AP39" s="657"/>
      <c r="AQ39" s="657"/>
      <c r="AR39" s="657"/>
      <c r="AS39" s="657"/>
      <c r="AT39" s="658"/>
      <c r="AU39" s="51"/>
    </row>
    <row r="40" spans="2:47" s="65" customFormat="1" ht="14.45" hidden="1" customHeight="1" x14ac:dyDescent="0.25">
      <c r="B40" s="313"/>
      <c r="C40" s="152" t="s">
        <v>121</v>
      </c>
      <c r="D40" s="179">
        <f>DATEDIF($D$6,D$35,"Y")</f>
        <v>125</v>
      </c>
      <c r="E40" s="154">
        <f>VLOOKUP(D40,Rates!$C:$D,2,1)</f>
        <v>6</v>
      </c>
      <c r="F40" s="158">
        <f>HLOOKUP(G40,Rates,E40,FALSE)</f>
        <v>11.44</v>
      </c>
      <c r="G40" s="156" t="str">
        <f>HLOOKUP(D$35,Rates!$1:$2,2,1)</f>
        <v>R</v>
      </c>
      <c r="H40" s="157">
        <f>DATEDIF($D$6,H$35,"Y")</f>
        <v>125</v>
      </c>
      <c r="I40" s="154">
        <f>VLOOKUP(H40,Rates!$C:$D,2,1)</f>
        <v>6</v>
      </c>
      <c r="J40" s="158">
        <f>HLOOKUP(K40,Rates,I40,FALSE)</f>
        <v>11.44</v>
      </c>
      <c r="K40" s="156" t="str">
        <f>HLOOKUP(H$35,Rates!$1:$2,2,1)</f>
        <v>R</v>
      </c>
      <c r="L40" s="157">
        <f>DATEDIF($D$6,L$35,"Y")</f>
        <v>125</v>
      </c>
      <c r="M40" s="154">
        <f>VLOOKUP(L40,Rates!$C:$D,2,1)</f>
        <v>6</v>
      </c>
      <c r="N40" s="158">
        <f>HLOOKUP(O40,Rates,M40,FALSE)</f>
        <v>11.44</v>
      </c>
      <c r="O40" s="156" t="str">
        <f>HLOOKUP(L$35,Rates!$1:$2,2,1)</f>
        <v>R</v>
      </c>
      <c r="P40" s="157">
        <f>DATEDIF($D$6,P$35,"Y")</f>
        <v>125</v>
      </c>
      <c r="Q40" s="154">
        <f>VLOOKUP(P40,Rates!$C:$D,2,1)</f>
        <v>6</v>
      </c>
      <c r="R40" s="158">
        <f>HLOOKUP(S40,Rates,Q40,FALSE)</f>
        <v>11.44</v>
      </c>
      <c r="S40" s="156" t="str">
        <f>HLOOKUP(P$35,Rates!$1:$2,2,1)</f>
        <v>R</v>
      </c>
      <c r="T40" s="157">
        <f>DATEDIF($D$6,T$35,"Y")</f>
        <v>125</v>
      </c>
      <c r="U40" s="154">
        <f>VLOOKUP(T40,Rates!$C:$D,2,1)</f>
        <v>6</v>
      </c>
      <c r="V40" s="158">
        <f>HLOOKUP(W40,Rates,U40,FALSE)</f>
        <v>11.44</v>
      </c>
      <c r="W40" s="156" t="str">
        <f>HLOOKUP(T$35,Rates!$1:$2,2,1)</f>
        <v>R</v>
      </c>
      <c r="X40" s="157">
        <f>DATEDIF($D$6,X$35,"Y")</f>
        <v>125</v>
      </c>
      <c r="Y40" s="154">
        <f>VLOOKUP(X40,Rates!$C:$D,2,1)</f>
        <v>6</v>
      </c>
      <c r="Z40" s="158">
        <f>HLOOKUP(AA40,Rates,Y40,FALSE)</f>
        <v>11.44</v>
      </c>
      <c r="AA40" s="156" t="str">
        <f>HLOOKUP(X$35,Rates!$1:$2,2,1)</f>
        <v>R</v>
      </c>
      <c r="AB40" s="157">
        <f>DATEDIF($D$6,AB$35,"Y")</f>
        <v>125</v>
      </c>
      <c r="AC40" s="154">
        <f>VLOOKUP(AB40,Rates!$C:$D,2,1)</f>
        <v>6</v>
      </c>
      <c r="AD40" s="158">
        <f>HLOOKUP(AE40,Rates,AC40,FALSE)</f>
        <v>11.44</v>
      </c>
      <c r="AE40" s="156" t="str">
        <f>HLOOKUP(AB$35,Rates!$1:$2,2,1)</f>
        <v>R</v>
      </c>
      <c r="AF40" s="510"/>
      <c r="AG40" s="511"/>
      <c r="AH40" s="511"/>
      <c r="AI40" s="512"/>
      <c r="AJ40" s="532"/>
      <c r="AK40" s="138"/>
      <c r="AM40" s="174"/>
      <c r="AN40" s="139"/>
      <c r="AO40" s="656"/>
      <c r="AP40" s="657"/>
      <c r="AQ40" s="657"/>
      <c r="AR40" s="657"/>
      <c r="AS40" s="657"/>
      <c r="AT40" s="658"/>
      <c r="AU40" s="140"/>
    </row>
    <row r="41" spans="2:47" s="65" customFormat="1" ht="14.45" hidden="1" customHeight="1" x14ac:dyDescent="0.25">
      <c r="B41" s="313"/>
      <c r="C41" s="152" t="s">
        <v>122</v>
      </c>
      <c r="D41" s="521">
        <f>D42+(F42/60)</f>
        <v>0</v>
      </c>
      <c r="E41" s="495"/>
      <c r="F41" s="495"/>
      <c r="G41" s="496"/>
      <c r="H41" s="495">
        <f>H42+(J42/60)</f>
        <v>0</v>
      </c>
      <c r="I41" s="495"/>
      <c r="J41" s="495"/>
      <c r="K41" s="496"/>
      <c r="L41" s="495">
        <f>L42+(N42/60)</f>
        <v>0</v>
      </c>
      <c r="M41" s="495"/>
      <c r="N41" s="495"/>
      <c r="O41" s="496"/>
      <c r="P41" s="495">
        <f>P42+(R42/60)</f>
        <v>0</v>
      </c>
      <c r="Q41" s="495"/>
      <c r="R41" s="495"/>
      <c r="S41" s="496"/>
      <c r="T41" s="495">
        <f>T42+(V42/60)</f>
        <v>0</v>
      </c>
      <c r="U41" s="495"/>
      <c r="V41" s="495"/>
      <c r="W41" s="496"/>
      <c r="X41" s="495">
        <f>X42+(Z42/60)</f>
        <v>0</v>
      </c>
      <c r="Y41" s="495"/>
      <c r="Z41" s="495"/>
      <c r="AA41" s="496"/>
      <c r="AB41" s="495">
        <f>AB42+(AD42/60)</f>
        <v>0</v>
      </c>
      <c r="AC41" s="495"/>
      <c r="AD41" s="495"/>
      <c r="AE41" s="496"/>
      <c r="AF41" s="521">
        <f>SUM(D41:AE41)</f>
        <v>0</v>
      </c>
      <c r="AG41" s="495"/>
      <c r="AH41" s="495"/>
      <c r="AI41" s="522"/>
      <c r="AJ41" s="532"/>
      <c r="AK41" s="138"/>
      <c r="AM41" s="174"/>
      <c r="AN41" s="139"/>
      <c r="AO41" s="656"/>
      <c r="AP41" s="657"/>
      <c r="AQ41" s="657"/>
      <c r="AR41" s="657"/>
      <c r="AS41" s="657"/>
      <c r="AT41" s="658"/>
      <c r="AU41" s="140"/>
    </row>
    <row r="42" spans="2:47" ht="20.100000000000001" hidden="1" customHeight="1" x14ac:dyDescent="0.25">
      <c r="B42" s="312"/>
      <c r="C42" s="181" t="s">
        <v>123</v>
      </c>
      <c r="D42" s="169"/>
      <c r="E42" s="160" t="s">
        <v>118</v>
      </c>
      <c r="F42" s="170"/>
      <c r="G42" s="161" t="s">
        <v>119</v>
      </c>
      <c r="H42" s="171"/>
      <c r="I42" s="160" t="s">
        <v>118</v>
      </c>
      <c r="J42" s="170"/>
      <c r="K42" s="161" t="s">
        <v>119</v>
      </c>
      <c r="L42" s="171"/>
      <c r="M42" s="160" t="s">
        <v>118</v>
      </c>
      <c r="N42" s="170"/>
      <c r="O42" s="161" t="s">
        <v>119</v>
      </c>
      <c r="P42" s="171"/>
      <c r="Q42" s="160" t="s">
        <v>118</v>
      </c>
      <c r="R42" s="170"/>
      <c r="S42" s="161" t="s">
        <v>119</v>
      </c>
      <c r="T42" s="171"/>
      <c r="U42" s="160" t="s">
        <v>118</v>
      </c>
      <c r="V42" s="170"/>
      <c r="W42" s="161" t="s">
        <v>119</v>
      </c>
      <c r="X42" s="171"/>
      <c r="Y42" s="160" t="s">
        <v>118</v>
      </c>
      <c r="Z42" s="170"/>
      <c r="AA42" s="161" t="s">
        <v>119</v>
      </c>
      <c r="AB42" s="171"/>
      <c r="AC42" s="160" t="s">
        <v>118</v>
      </c>
      <c r="AD42" s="170"/>
      <c r="AE42" s="162" t="s">
        <v>119</v>
      </c>
      <c r="AF42" s="163">
        <f>ROUNDDOWN(AF41,0)</f>
        <v>0</v>
      </c>
      <c r="AG42" s="164" t="s">
        <v>118</v>
      </c>
      <c r="AH42" s="165">
        <f>(AF41-AF42)*60</f>
        <v>0</v>
      </c>
      <c r="AI42" s="166" t="s">
        <v>119</v>
      </c>
      <c r="AJ42" s="532"/>
      <c r="AK42" s="138"/>
      <c r="AL42" s="174"/>
      <c r="AM42" s="174"/>
      <c r="AN42" s="47"/>
      <c r="AO42" s="656"/>
      <c r="AP42" s="657"/>
      <c r="AQ42" s="657"/>
      <c r="AR42" s="657"/>
      <c r="AS42" s="657"/>
      <c r="AT42" s="658"/>
      <c r="AU42" s="51"/>
    </row>
    <row r="43" spans="2:47" ht="14.45" hidden="1" customHeight="1" x14ac:dyDescent="0.25">
      <c r="B43" s="312"/>
      <c r="C43" s="182" t="s">
        <v>132</v>
      </c>
      <c r="D43" s="509">
        <f>MAX(F40,IF($U$14=$AM$14,$AE$14,HLOOKUP(G40,Rates,$AL$14,FALSE)))</f>
        <v>11.44</v>
      </c>
      <c r="E43" s="500"/>
      <c r="F43" s="500"/>
      <c r="G43" s="501"/>
      <c r="H43" s="499">
        <f>MAX(J40,IF($U$14=$AM$14,$AE$14,HLOOKUP(K40,Rates,$AL$14,FALSE)))</f>
        <v>11.44</v>
      </c>
      <c r="I43" s="500"/>
      <c r="J43" s="500"/>
      <c r="K43" s="501"/>
      <c r="L43" s="499">
        <f>MAX(N40,IF($U$14=$AM$14,$AE$14,HLOOKUP(O40,Rates,$AL$14,FALSE)))</f>
        <v>11.44</v>
      </c>
      <c r="M43" s="500"/>
      <c r="N43" s="500"/>
      <c r="O43" s="501"/>
      <c r="P43" s="499">
        <f>MAX(R40,IF($U$14=$AM$14,$AE$14,HLOOKUP(S40,Rates,$AL$14,FALSE)))</f>
        <v>11.44</v>
      </c>
      <c r="Q43" s="500"/>
      <c r="R43" s="500"/>
      <c r="S43" s="501"/>
      <c r="T43" s="499">
        <f>MAX(V40,IF($U$14=$AM$14,$AE$14,HLOOKUP(W40,Rates,$AL$14,FALSE)))</f>
        <v>11.44</v>
      </c>
      <c r="U43" s="500"/>
      <c r="V43" s="500"/>
      <c r="W43" s="501"/>
      <c r="X43" s="499">
        <f>MAX(Z40,IF($U$14=$AM$14,$AE$14,HLOOKUP(AA40,Rates,$AL$14,FALSE)))</f>
        <v>11.44</v>
      </c>
      <c r="Y43" s="500"/>
      <c r="Z43" s="500"/>
      <c r="AA43" s="501"/>
      <c r="AB43" s="499">
        <f>MAX(AD40,IF($U$14=$AM$14,$AE$14,HLOOKUP(AE40,Rates,$AL$14,FALSE)))</f>
        <v>11.44</v>
      </c>
      <c r="AC43" s="500"/>
      <c r="AD43" s="500"/>
      <c r="AE43" s="519"/>
      <c r="AF43" s="516">
        <f>SUMPRODUCT(D43:AE43,D41:AE41)</f>
        <v>0</v>
      </c>
      <c r="AG43" s="517"/>
      <c r="AH43" s="517"/>
      <c r="AI43" s="518"/>
      <c r="AJ43" s="532"/>
      <c r="AK43" s="138"/>
      <c r="AL43" s="322">
        <f>AF43*IF($U$14="Demonstrator Rate",0.1711,0.1207)</f>
        <v>0</v>
      </c>
      <c r="AM43" s="174"/>
      <c r="AN43" s="47"/>
      <c r="AO43" s="656"/>
      <c r="AP43" s="657"/>
      <c r="AQ43" s="657"/>
      <c r="AR43" s="657"/>
      <c r="AS43" s="657"/>
      <c r="AT43" s="658"/>
      <c r="AU43" s="51"/>
    </row>
    <row r="44" spans="2:47" s="65" customFormat="1" ht="14.45" hidden="1" customHeight="1" x14ac:dyDescent="0.25">
      <c r="B44" s="313"/>
      <c r="C44" s="152" t="s">
        <v>125</v>
      </c>
      <c r="D44" s="179">
        <f>DATEDIF($D$6,D$35,"Y")</f>
        <v>125</v>
      </c>
      <c r="E44" s="154">
        <f>VLOOKUP(D44,Rates!$C:$D,2,1)</f>
        <v>6</v>
      </c>
      <c r="F44" s="158">
        <f>HLOOKUP(G44,Rates,E44,FALSE)</f>
        <v>11.44</v>
      </c>
      <c r="G44" s="156" t="str">
        <f>HLOOKUP(D$35,Rates!$1:$2,2,1)</f>
        <v>R</v>
      </c>
      <c r="H44" s="157">
        <f>DATEDIF($D$6,H$35,"Y")</f>
        <v>125</v>
      </c>
      <c r="I44" s="154">
        <f>VLOOKUP(H44,Rates!$C:$D,2,1)</f>
        <v>6</v>
      </c>
      <c r="J44" s="158">
        <f>HLOOKUP(K44,Rates,I44,FALSE)</f>
        <v>11.44</v>
      </c>
      <c r="K44" s="156" t="str">
        <f>HLOOKUP(H$35,Rates!$1:$2,2,1)</f>
        <v>R</v>
      </c>
      <c r="L44" s="157">
        <f>DATEDIF($D$6,L$35,"Y")</f>
        <v>125</v>
      </c>
      <c r="M44" s="154">
        <f>VLOOKUP(L44,Rates!$C:$D,2,1)</f>
        <v>6</v>
      </c>
      <c r="N44" s="158">
        <f>HLOOKUP(O44,Rates,M44,FALSE)</f>
        <v>11.44</v>
      </c>
      <c r="O44" s="156" t="str">
        <f>HLOOKUP(L$35,Rates!$1:$2,2,1)</f>
        <v>R</v>
      </c>
      <c r="P44" s="157">
        <f>DATEDIF($D$6,P$35,"Y")</f>
        <v>125</v>
      </c>
      <c r="Q44" s="154">
        <f>VLOOKUP(P44,Rates!$C:$D,2,1)</f>
        <v>6</v>
      </c>
      <c r="R44" s="158">
        <f>HLOOKUP(S44,Rates,Q44,FALSE)</f>
        <v>11.44</v>
      </c>
      <c r="S44" s="168" t="str">
        <f>HLOOKUP(P$35,Rates!$1:$2,2,1)</f>
        <v>R</v>
      </c>
      <c r="T44" s="157">
        <f>DATEDIF($D$6,T$35,"Y")</f>
        <v>125</v>
      </c>
      <c r="U44" s="154">
        <f>VLOOKUP(T44,Rates!$C:$D,2,1)</f>
        <v>6</v>
      </c>
      <c r="V44" s="158">
        <f>HLOOKUP(W44,Rates,U44,FALSE)</f>
        <v>11.44</v>
      </c>
      <c r="W44" s="156" t="str">
        <f>HLOOKUP(T$35,Rates!$1:$2,2,1)</f>
        <v>R</v>
      </c>
      <c r="X44" s="157">
        <f>DATEDIF($D$6,X$35,"Y")</f>
        <v>125</v>
      </c>
      <c r="Y44" s="154">
        <f>VLOOKUP(X44,Rates!$C:$D,2,1)</f>
        <v>6</v>
      </c>
      <c r="Z44" s="158">
        <f>HLOOKUP(AA44,Rates,Y44,FALSE)</f>
        <v>11.44</v>
      </c>
      <c r="AA44" s="168" t="str">
        <f>HLOOKUP(X$35,Rates!$1:$2,2,1)</f>
        <v>R</v>
      </c>
      <c r="AB44" s="157">
        <f>DATEDIF($D$6,AB$35,"Y")</f>
        <v>125</v>
      </c>
      <c r="AC44" s="154">
        <f>VLOOKUP(AB44,Rates!$C:$D,2,1)</f>
        <v>6</v>
      </c>
      <c r="AD44" s="158">
        <f>HLOOKUP(AE44,Rates,AC44,FALSE)</f>
        <v>11.44</v>
      </c>
      <c r="AE44" s="156" t="str">
        <f>HLOOKUP(AB$35,Rates!$1:$2,2,1)</f>
        <v>R</v>
      </c>
      <c r="AF44" s="510"/>
      <c r="AG44" s="511"/>
      <c r="AH44" s="511"/>
      <c r="AI44" s="512"/>
      <c r="AJ44" s="532"/>
      <c r="AK44" s="138"/>
      <c r="AM44" s="174"/>
      <c r="AN44" s="139"/>
      <c r="AO44" s="656"/>
      <c r="AP44" s="657"/>
      <c r="AQ44" s="657"/>
      <c r="AR44" s="657"/>
      <c r="AS44" s="657"/>
      <c r="AT44" s="658"/>
      <c r="AU44" s="140"/>
    </row>
    <row r="45" spans="2:47" s="65" customFormat="1" ht="14.45" hidden="1" customHeight="1" x14ac:dyDescent="0.25">
      <c r="B45" s="313"/>
      <c r="C45" s="152" t="s">
        <v>126</v>
      </c>
      <c r="D45" s="521">
        <f>D46+(F46/60)</f>
        <v>0</v>
      </c>
      <c r="E45" s="495"/>
      <c r="F45" s="495"/>
      <c r="G45" s="496"/>
      <c r="H45" s="495">
        <f>H46+(J46/60)</f>
        <v>0</v>
      </c>
      <c r="I45" s="495"/>
      <c r="J45" s="495"/>
      <c r="K45" s="496"/>
      <c r="L45" s="495">
        <f>L46+(N46/60)</f>
        <v>0</v>
      </c>
      <c r="M45" s="495"/>
      <c r="N45" s="495"/>
      <c r="O45" s="496"/>
      <c r="P45" s="495">
        <f>P46+(R46/60)</f>
        <v>0</v>
      </c>
      <c r="Q45" s="495"/>
      <c r="R45" s="495"/>
      <c r="S45" s="496"/>
      <c r="T45" s="495">
        <f>T46+(V46/60)</f>
        <v>0</v>
      </c>
      <c r="U45" s="495"/>
      <c r="V45" s="495"/>
      <c r="W45" s="496"/>
      <c r="X45" s="495">
        <f>X46+(Z46/60)</f>
        <v>0</v>
      </c>
      <c r="Y45" s="495"/>
      <c r="Z45" s="495"/>
      <c r="AA45" s="496"/>
      <c r="AB45" s="495">
        <f>AB46+(AD46/60)</f>
        <v>0</v>
      </c>
      <c r="AC45" s="495"/>
      <c r="AD45" s="495"/>
      <c r="AE45" s="496"/>
      <c r="AF45" s="521">
        <f>SUM(D45:AE45)</f>
        <v>0</v>
      </c>
      <c r="AG45" s="495"/>
      <c r="AH45" s="495"/>
      <c r="AI45" s="522"/>
      <c r="AJ45" s="532"/>
      <c r="AK45" s="138"/>
      <c r="AM45" s="174"/>
      <c r="AN45" s="139"/>
      <c r="AO45" s="656"/>
      <c r="AP45" s="657"/>
      <c r="AQ45" s="657"/>
      <c r="AR45" s="657"/>
      <c r="AS45" s="657"/>
      <c r="AT45" s="658"/>
      <c r="AU45" s="140"/>
    </row>
    <row r="46" spans="2:47" ht="20.100000000000001" hidden="1" customHeight="1" x14ac:dyDescent="0.25">
      <c r="B46" s="312"/>
      <c r="C46" s="181" t="s">
        <v>127</v>
      </c>
      <c r="D46" s="169"/>
      <c r="E46" s="160" t="s">
        <v>118</v>
      </c>
      <c r="F46" s="170"/>
      <c r="G46" s="161" t="s">
        <v>119</v>
      </c>
      <c r="H46" s="171"/>
      <c r="I46" s="160" t="s">
        <v>118</v>
      </c>
      <c r="J46" s="170"/>
      <c r="K46" s="161" t="s">
        <v>119</v>
      </c>
      <c r="L46" s="171"/>
      <c r="M46" s="160" t="s">
        <v>118</v>
      </c>
      <c r="N46" s="170"/>
      <c r="O46" s="161" t="s">
        <v>119</v>
      </c>
      <c r="P46" s="171"/>
      <c r="Q46" s="160" t="s">
        <v>118</v>
      </c>
      <c r="R46" s="170"/>
      <c r="S46" s="161" t="s">
        <v>119</v>
      </c>
      <c r="T46" s="171"/>
      <c r="U46" s="160" t="s">
        <v>118</v>
      </c>
      <c r="V46" s="170"/>
      <c r="W46" s="161" t="s">
        <v>119</v>
      </c>
      <c r="X46" s="171"/>
      <c r="Y46" s="160" t="s">
        <v>118</v>
      </c>
      <c r="Z46" s="170"/>
      <c r="AA46" s="161" t="s">
        <v>119</v>
      </c>
      <c r="AB46" s="171"/>
      <c r="AC46" s="160" t="s">
        <v>118</v>
      </c>
      <c r="AD46" s="170"/>
      <c r="AE46" s="162" t="s">
        <v>119</v>
      </c>
      <c r="AF46" s="163">
        <f>ROUNDDOWN(AF45,0)</f>
        <v>0</v>
      </c>
      <c r="AG46" s="164" t="s">
        <v>118</v>
      </c>
      <c r="AH46" s="165">
        <f>(AF45-AF46)*60</f>
        <v>0</v>
      </c>
      <c r="AI46" s="166" t="s">
        <v>119</v>
      </c>
      <c r="AJ46" s="532"/>
      <c r="AK46" s="138"/>
      <c r="AL46" s="174"/>
      <c r="AM46" s="174"/>
      <c r="AN46" s="47"/>
      <c r="AO46" s="656"/>
      <c r="AP46" s="657"/>
      <c r="AQ46" s="657"/>
      <c r="AR46" s="657"/>
      <c r="AS46" s="657"/>
      <c r="AT46" s="658"/>
      <c r="AU46" s="51"/>
    </row>
    <row r="47" spans="2:47" ht="14.45" hidden="1" customHeight="1" x14ac:dyDescent="0.25">
      <c r="B47" s="312"/>
      <c r="C47" s="182" t="s">
        <v>128</v>
      </c>
      <c r="D47" s="509">
        <f>MAX(F44,IF($U$16=$AM$16,$AE$16,HLOOKUP(G44,Rates,$AL$16,FALSE)))</f>
        <v>11.44</v>
      </c>
      <c r="E47" s="500"/>
      <c r="F47" s="500"/>
      <c r="G47" s="501"/>
      <c r="H47" s="499">
        <f>MAX(J44,IF($U$16=$AM$16,$AE$16,HLOOKUP(K44,Rates,$AL$16,FALSE)))</f>
        <v>11.44</v>
      </c>
      <c r="I47" s="500"/>
      <c r="J47" s="500"/>
      <c r="K47" s="501"/>
      <c r="L47" s="499">
        <f>MAX(N44,IF($U$16=$AM$16,$AE$16,HLOOKUP(O44,Rates,$AL$16,FALSE)))</f>
        <v>11.44</v>
      </c>
      <c r="M47" s="500"/>
      <c r="N47" s="500"/>
      <c r="O47" s="501"/>
      <c r="P47" s="499">
        <f>MAX(R44,IF($U$16=$AM$16,$AE$16,HLOOKUP(S44,Rates,$AL$16,FALSE)))</f>
        <v>11.44</v>
      </c>
      <c r="Q47" s="500"/>
      <c r="R47" s="500"/>
      <c r="S47" s="501"/>
      <c r="T47" s="499">
        <f>MAX(V44,IF($U$16=$AM$16,$AE$16,HLOOKUP(W44,Rates,$AL$16,FALSE)))</f>
        <v>11.44</v>
      </c>
      <c r="U47" s="500"/>
      <c r="V47" s="500"/>
      <c r="W47" s="501"/>
      <c r="X47" s="499">
        <f>MAX(Z44,IF($U$16=$AM$16,$AE$16,HLOOKUP(AA44,Rates,$AL$16,FALSE)))</f>
        <v>11.44</v>
      </c>
      <c r="Y47" s="500"/>
      <c r="Z47" s="500"/>
      <c r="AA47" s="501"/>
      <c r="AB47" s="499">
        <f>MAX(AD44,IF($U$16=$AM$16,$AE$16,HLOOKUP(AE44,Rates,$AL$16,FALSE)))</f>
        <v>11.44</v>
      </c>
      <c r="AC47" s="500"/>
      <c r="AD47" s="500"/>
      <c r="AE47" s="519"/>
      <c r="AF47" s="516">
        <f>SUMPRODUCT(D47:AE47,D45:AE45)</f>
        <v>0</v>
      </c>
      <c r="AG47" s="517"/>
      <c r="AH47" s="517"/>
      <c r="AI47" s="518"/>
      <c r="AJ47" s="532"/>
      <c r="AK47" s="138"/>
      <c r="AL47" s="322">
        <f>AF47*IF($U$16="Demonstrator Rate",0.1711,0.1207)</f>
        <v>0</v>
      </c>
      <c r="AM47" s="174"/>
      <c r="AN47" s="47"/>
      <c r="AO47" s="656"/>
      <c r="AP47" s="657"/>
      <c r="AQ47" s="657"/>
      <c r="AR47" s="657"/>
      <c r="AS47" s="657"/>
      <c r="AT47" s="658"/>
      <c r="AU47" s="51"/>
    </row>
    <row r="48" spans="2:47" s="65" customFormat="1" ht="14.45" hidden="1" customHeight="1" x14ac:dyDescent="0.25">
      <c r="B48" s="313"/>
      <c r="C48" s="172" t="s">
        <v>129</v>
      </c>
      <c r="D48" s="582">
        <f>((D38+(F38/60))*D39)+((D42+(F42/60))*D43)+((D46+(F46/60))*D47)</f>
        <v>0</v>
      </c>
      <c r="E48" s="527"/>
      <c r="F48" s="527"/>
      <c r="G48" s="528"/>
      <c r="H48" s="526">
        <f>((H38+(J38/60))*H39)+((H42+(J42/60))*H43)+((H46+(J46/60))*H47)</f>
        <v>0</v>
      </c>
      <c r="I48" s="527"/>
      <c r="J48" s="527"/>
      <c r="K48" s="528"/>
      <c r="L48" s="526">
        <f>((L38+(N38/60))*L39)+((L42+(N42/60))*L43)+((L46+(N46/60))*L47)</f>
        <v>0</v>
      </c>
      <c r="M48" s="527"/>
      <c r="N48" s="527"/>
      <c r="O48" s="528"/>
      <c r="P48" s="526">
        <f>((P38+(R38/60))*P39)+((P42+(R42/60))*P43)+((P46+(R46/60))*P47)</f>
        <v>0</v>
      </c>
      <c r="Q48" s="527"/>
      <c r="R48" s="527"/>
      <c r="S48" s="528"/>
      <c r="T48" s="526">
        <f>((T38+(V38/60))*T39)+((T42+(V42/60))*T43)+((T46+(V46/60))*T47)</f>
        <v>0</v>
      </c>
      <c r="U48" s="527"/>
      <c r="V48" s="527"/>
      <c r="W48" s="528"/>
      <c r="X48" s="526">
        <f>((X38+(Z38/60))*X39)+((X42+(Z42/60))*X43)+((X46+(Z46/60))*X47)</f>
        <v>0</v>
      </c>
      <c r="Y48" s="527"/>
      <c r="Z48" s="527"/>
      <c r="AA48" s="528"/>
      <c r="AB48" s="526">
        <f>((AB38+(AD38/60))*AB39)+((AB42+(AD42/60))*AB43)+((AB46+(AD46/60))*AB47)</f>
        <v>0</v>
      </c>
      <c r="AC48" s="527"/>
      <c r="AD48" s="527"/>
      <c r="AE48" s="583"/>
      <c r="AF48" s="470">
        <f>AF47+AF43+AF39</f>
        <v>0</v>
      </c>
      <c r="AG48" s="471"/>
      <c r="AH48" s="471"/>
      <c r="AI48" s="472"/>
      <c r="AJ48" s="532"/>
      <c r="AK48" s="138"/>
      <c r="AL48" s="173">
        <f>AF37+AF41+AF45+AF49</f>
        <v>0</v>
      </c>
      <c r="AM48" s="174" t="str">
        <f>IF(AND(AL48&gt;0,AD8="Yes",OR(D50="",F50="",H50="",J50="",L50="",N50="",P50="",R50="",T50="",V50="",X50="",Z50="",AB50="",AD50="")),"FALSE","TRUE")</f>
        <v>TRUE</v>
      </c>
      <c r="AN48" s="139"/>
      <c r="AO48" s="656"/>
      <c r="AP48" s="657"/>
      <c r="AQ48" s="657"/>
      <c r="AR48" s="657"/>
      <c r="AS48" s="657"/>
      <c r="AT48" s="658"/>
      <c r="AU48" s="140"/>
    </row>
    <row r="49" spans="2:47" s="65" customFormat="1" ht="14.45" hidden="1" customHeight="1" x14ac:dyDescent="0.25">
      <c r="B49" s="313"/>
      <c r="C49" s="152" t="s">
        <v>130</v>
      </c>
      <c r="D49" s="536">
        <f>D50+(F50/60)</f>
        <v>0</v>
      </c>
      <c r="E49" s="497"/>
      <c r="F49" s="497"/>
      <c r="G49" s="498"/>
      <c r="H49" s="497">
        <f>H50+(J50/60)</f>
        <v>0</v>
      </c>
      <c r="I49" s="497"/>
      <c r="J49" s="497"/>
      <c r="K49" s="498"/>
      <c r="L49" s="497">
        <f>L50+(N50/60)</f>
        <v>0</v>
      </c>
      <c r="M49" s="497"/>
      <c r="N49" s="497"/>
      <c r="O49" s="498"/>
      <c r="P49" s="497">
        <f>P50+(R50/60)</f>
        <v>0</v>
      </c>
      <c r="Q49" s="497"/>
      <c r="R49" s="497"/>
      <c r="S49" s="498"/>
      <c r="T49" s="497">
        <f>T50+(V50/60)</f>
        <v>0</v>
      </c>
      <c r="U49" s="497"/>
      <c r="V49" s="497"/>
      <c r="W49" s="498"/>
      <c r="X49" s="497">
        <f>X50+(Z50/60)</f>
        <v>0</v>
      </c>
      <c r="Y49" s="497"/>
      <c r="Z49" s="497"/>
      <c r="AA49" s="498"/>
      <c r="AB49" s="497">
        <f>AB50+(AD50/60)</f>
        <v>0</v>
      </c>
      <c r="AC49" s="497"/>
      <c r="AD49" s="497"/>
      <c r="AE49" s="498"/>
      <c r="AF49" s="536">
        <f>SUM(D49:AE49)</f>
        <v>0</v>
      </c>
      <c r="AG49" s="497"/>
      <c r="AH49" s="497"/>
      <c r="AI49" s="537"/>
      <c r="AJ49" s="532"/>
      <c r="AK49" s="138"/>
      <c r="AL49" s="173"/>
      <c r="AM49" s="174"/>
      <c r="AN49" s="139"/>
      <c r="AO49" s="656"/>
      <c r="AP49" s="657"/>
      <c r="AQ49" s="657"/>
      <c r="AR49" s="657"/>
      <c r="AS49" s="657"/>
      <c r="AT49" s="658"/>
      <c r="AU49" s="140"/>
    </row>
    <row r="50" spans="2:47" ht="20.100000000000001" customHeight="1" x14ac:dyDescent="0.25">
      <c r="B50" s="312"/>
      <c r="C50" s="183" t="s">
        <v>131</v>
      </c>
      <c r="D50" s="169"/>
      <c r="E50" s="160" t="s">
        <v>118</v>
      </c>
      <c r="F50" s="170"/>
      <c r="G50" s="161" t="s">
        <v>119</v>
      </c>
      <c r="H50" s="171"/>
      <c r="I50" s="160" t="s">
        <v>118</v>
      </c>
      <c r="J50" s="170"/>
      <c r="K50" s="161" t="s">
        <v>119</v>
      </c>
      <c r="L50" s="171"/>
      <c r="M50" s="160" t="s">
        <v>118</v>
      </c>
      <c r="N50" s="170"/>
      <c r="O50" s="161" t="s">
        <v>119</v>
      </c>
      <c r="P50" s="171"/>
      <c r="Q50" s="160" t="s">
        <v>118</v>
      </c>
      <c r="R50" s="170"/>
      <c r="S50" s="161" t="s">
        <v>119</v>
      </c>
      <c r="T50" s="171"/>
      <c r="U50" s="160" t="s">
        <v>118</v>
      </c>
      <c r="V50" s="170"/>
      <c r="W50" s="161" t="s">
        <v>119</v>
      </c>
      <c r="X50" s="171"/>
      <c r="Y50" s="160" t="s">
        <v>118</v>
      </c>
      <c r="Z50" s="170"/>
      <c r="AA50" s="161" t="s">
        <v>119</v>
      </c>
      <c r="AB50" s="171"/>
      <c r="AC50" s="160" t="s">
        <v>118</v>
      </c>
      <c r="AD50" s="170"/>
      <c r="AE50" s="162" t="s">
        <v>119</v>
      </c>
      <c r="AF50" s="175">
        <f>ROUNDDOWN(AF49,0)</f>
        <v>0</v>
      </c>
      <c r="AG50" s="176" t="s">
        <v>118</v>
      </c>
      <c r="AH50" s="177">
        <f>ROUND((AF49-AF50)*60,0)</f>
        <v>0</v>
      </c>
      <c r="AI50" s="178" t="s">
        <v>119</v>
      </c>
      <c r="AJ50" s="532"/>
      <c r="AK50" s="138"/>
      <c r="AL50" s="174"/>
      <c r="AM50" s="174"/>
      <c r="AN50" s="47"/>
      <c r="AO50" s="656"/>
      <c r="AP50" s="657"/>
      <c r="AQ50" s="657"/>
      <c r="AR50" s="657"/>
      <c r="AS50" s="657"/>
      <c r="AT50" s="658"/>
      <c r="AU50" s="51"/>
    </row>
    <row r="51" spans="2:47" x14ac:dyDescent="0.25">
      <c r="B51" s="312">
        <f>B35+7</f>
        <v>45726</v>
      </c>
      <c r="C51" s="325" t="s">
        <v>113</v>
      </c>
      <c r="D51" s="538">
        <f>IF(ISNA(B51),"",B51)</f>
        <v>45726</v>
      </c>
      <c r="E51" s="539"/>
      <c r="F51" s="539"/>
      <c r="G51" s="581"/>
      <c r="H51" s="580">
        <f>IF(ISNA(B51),"",D51+1)</f>
        <v>45727</v>
      </c>
      <c r="I51" s="539"/>
      <c r="J51" s="539"/>
      <c r="K51" s="581"/>
      <c r="L51" s="580">
        <f>IF(ISNA(B51),"",H51+1)</f>
        <v>45728</v>
      </c>
      <c r="M51" s="539"/>
      <c r="N51" s="539"/>
      <c r="O51" s="581"/>
      <c r="P51" s="580">
        <f>IF(ISNA(B51),"",L51+1)</f>
        <v>45729</v>
      </c>
      <c r="Q51" s="539"/>
      <c r="R51" s="539"/>
      <c r="S51" s="581"/>
      <c r="T51" s="580">
        <f>IF(ISNA(B51),"",P51+1)</f>
        <v>45730</v>
      </c>
      <c r="U51" s="539"/>
      <c r="V51" s="539"/>
      <c r="W51" s="581"/>
      <c r="X51" s="580">
        <f>IF(ISNA(B51),"",T51+1)</f>
        <v>45731</v>
      </c>
      <c r="Y51" s="539"/>
      <c r="Z51" s="539"/>
      <c r="AA51" s="581"/>
      <c r="AB51" s="580">
        <f>IF(ISNA(B51),"",X51+1)</f>
        <v>45732</v>
      </c>
      <c r="AC51" s="539"/>
      <c r="AD51" s="539"/>
      <c r="AE51" s="603"/>
      <c r="AF51" s="538" t="str">
        <f>IF(AD8="Yes",VLOOKUP(B51,TermTime,2,FALSE),"Week Total")</f>
        <v>Week Total</v>
      </c>
      <c r="AG51" s="539"/>
      <c r="AH51" s="539"/>
      <c r="AI51" s="540"/>
      <c r="AJ51" s="532" t="str">
        <f>IF(OR(AL64&gt;36,AM64="FALSE",AND(AL64&gt;20,AD8="Yes")),"WARNING","")</f>
        <v/>
      </c>
      <c r="AK51" s="138"/>
      <c r="AL51" s="174"/>
      <c r="AM51" s="174"/>
      <c r="AN51" s="47"/>
      <c r="AO51" s="656"/>
      <c r="AP51" s="657"/>
      <c r="AQ51" s="657"/>
      <c r="AR51" s="657"/>
      <c r="AS51" s="657"/>
      <c r="AT51" s="658"/>
      <c r="AU51" s="51"/>
    </row>
    <row r="52" spans="2:47" s="65" customFormat="1" ht="14.45" hidden="1" customHeight="1" x14ac:dyDescent="0.25">
      <c r="B52" s="313"/>
      <c r="C52" s="152" t="s">
        <v>115</v>
      </c>
      <c r="D52" s="179">
        <f>DATEDIF($D$6,D$51,"Y")</f>
        <v>125</v>
      </c>
      <c r="E52" s="154">
        <f>VLOOKUP(D52,Rates!$C:$D,2,1)</f>
        <v>6</v>
      </c>
      <c r="F52" s="158">
        <f>HLOOKUP(G52,Rates,E52,FALSE)</f>
        <v>11.44</v>
      </c>
      <c r="G52" s="156" t="str">
        <f>HLOOKUP(D$51,Rates!$1:$2,2,1)</f>
        <v>R</v>
      </c>
      <c r="H52" s="157">
        <f>DATEDIF($D$6,H$51,"Y")</f>
        <v>125</v>
      </c>
      <c r="I52" s="154">
        <f>VLOOKUP(H52,Rates!$C:$D,2,1)</f>
        <v>6</v>
      </c>
      <c r="J52" s="158">
        <f>HLOOKUP(K52,Rates,I52,FALSE)</f>
        <v>11.44</v>
      </c>
      <c r="K52" s="156" t="str">
        <f>HLOOKUP(H$51,Rates!$1:$2,2,1)</f>
        <v>R</v>
      </c>
      <c r="L52" s="157">
        <f>DATEDIF($D$6,L$51,"Y")</f>
        <v>125</v>
      </c>
      <c r="M52" s="154">
        <f>VLOOKUP(L52,Rates!$C:$D,2,1)</f>
        <v>6</v>
      </c>
      <c r="N52" s="158">
        <f>HLOOKUP(O52,Rates,M52,FALSE)</f>
        <v>11.44</v>
      </c>
      <c r="O52" s="156" t="str">
        <f>HLOOKUP(L$51,Rates!$1:$2,2,1)</f>
        <v>R</v>
      </c>
      <c r="P52" s="157">
        <f>DATEDIF($D$6,P$51,"Y")</f>
        <v>125</v>
      </c>
      <c r="Q52" s="154">
        <f>VLOOKUP(P52,Rates!$C:$D,2,1)</f>
        <v>6</v>
      </c>
      <c r="R52" s="158">
        <f>HLOOKUP(S52,Rates,Q52,FALSE)</f>
        <v>11.44</v>
      </c>
      <c r="S52" s="156" t="str">
        <f>HLOOKUP(P$51,Rates!$1:$2,2,1)</f>
        <v>R</v>
      </c>
      <c r="T52" s="157">
        <f>DATEDIF($D$6,T$51,"Y")</f>
        <v>125</v>
      </c>
      <c r="U52" s="154">
        <f>VLOOKUP(T52,Rates!$C:$D,2,1)</f>
        <v>6</v>
      </c>
      <c r="V52" s="158">
        <f>HLOOKUP(W52,Rates,U52,FALSE)</f>
        <v>11.44</v>
      </c>
      <c r="W52" s="156" t="str">
        <f>HLOOKUP(T$51,Rates!$1:$2,2,1)</f>
        <v>R</v>
      </c>
      <c r="X52" s="157">
        <f>DATEDIF($D$6,X$51,"Y")</f>
        <v>125</v>
      </c>
      <c r="Y52" s="154">
        <f>VLOOKUP(X52,Rates!$C:$D,2,1)</f>
        <v>6</v>
      </c>
      <c r="Z52" s="158">
        <f>HLOOKUP(AA52,Rates,Y52,FALSE)</f>
        <v>11.44</v>
      </c>
      <c r="AA52" s="156" t="str">
        <f>HLOOKUP(X$51,Rates!$1:$2,2,1)</f>
        <v>R</v>
      </c>
      <c r="AB52" s="157">
        <f>DATEDIF($D$6,AB$51,"Y")</f>
        <v>125</v>
      </c>
      <c r="AC52" s="154">
        <f>VLOOKUP(AB52,Rates!$C:$D,2,1)</f>
        <v>6</v>
      </c>
      <c r="AD52" s="158">
        <f>HLOOKUP(AE52,Rates,AC52,FALSE)</f>
        <v>11.44</v>
      </c>
      <c r="AE52" s="156" t="str">
        <f>HLOOKUP(AB$51,Rates!$1:$2,2,1)</f>
        <v>R</v>
      </c>
      <c r="AF52" s="510"/>
      <c r="AG52" s="511"/>
      <c r="AH52" s="511"/>
      <c r="AI52" s="512"/>
      <c r="AJ52" s="532"/>
      <c r="AK52" s="138"/>
      <c r="AL52" s="174"/>
      <c r="AM52" s="174"/>
      <c r="AN52" s="139"/>
      <c r="AO52" s="656"/>
      <c r="AP52" s="657"/>
      <c r="AQ52" s="657"/>
      <c r="AR52" s="657"/>
      <c r="AS52" s="657"/>
      <c r="AT52" s="658"/>
      <c r="AU52" s="140"/>
    </row>
    <row r="53" spans="2:47" s="65" customFormat="1" ht="14.45" hidden="1" customHeight="1" x14ac:dyDescent="0.25">
      <c r="B53" s="313"/>
      <c r="C53" s="152" t="s">
        <v>116</v>
      </c>
      <c r="D53" s="521">
        <f>D54+(F54/60)</f>
        <v>0</v>
      </c>
      <c r="E53" s="495"/>
      <c r="F53" s="495"/>
      <c r="G53" s="496"/>
      <c r="H53" s="495">
        <f>H54+(J54/60)</f>
        <v>0</v>
      </c>
      <c r="I53" s="495"/>
      <c r="J53" s="495"/>
      <c r="K53" s="496"/>
      <c r="L53" s="495">
        <f>L54+(N54/60)</f>
        <v>0</v>
      </c>
      <c r="M53" s="495"/>
      <c r="N53" s="495"/>
      <c r="O53" s="496"/>
      <c r="P53" s="495">
        <f>P54+(R54/60)</f>
        <v>0</v>
      </c>
      <c r="Q53" s="495"/>
      <c r="R53" s="495"/>
      <c r="S53" s="496"/>
      <c r="T53" s="495">
        <f>T54+(V54/60)</f>
        <v>0</v>
      </c>
      <c r="U53" s="495"/>
      <c r="V53" s="495"/>
      <c r="W53" s="496"/>
      <c r="X53" s="495">
        <f>X54+(Z54/60)</f>
        <v>0</v>
      </c>
      <c r="Y53" s="495"/>
      <c r="Z53" s="495"/>
      <c r="AA53" s="496"/>
      <c r="AB53" s="495">
        <f>AB54+(AD54/60)</f>
        <v>0</v>
      </c>
      <c r="AC53" s="495"/>
      <c r="AD53" s="495"/>
      <c r="AE53" s="496"/>
      <c r="AF53" s="521">
        <f>SUM(D53:AE53)</f>
        <v>0</v>
      </c>
      <c r="AG53" s="495"/>
      <c r="AH53" s="495"/>
      <c r="AI53" s="522"/>
      <c r="AJ53" s="532"/>
      <c r="AK53" s="138"/>
      <c r="AL53" s="174"/>
      <c r="AM53" s="174"/>
      <c r="AN53" s="139"/>
      <c r="AO53" s="656"/>
      <c r="AP53" s="657"/>
      <c r="AQ53" s="657"/>
      <c r="AR53" s="657"/>
      <c r="AS53" s="657"/>
      <c r="AT53" s="658"/>
      <c r="AU53" s="140"/>
    </row>
    <row r="54" spans="2:47" ht="20.100000000000001" customHeight="1" x14ac:dyDescent="0.25">
      <c r="B54" s="312"/>
      <c r="C54" s="181" t="s">
        <v>117</v>
      </c>
      <c r="D54" s="169"/>
      <c r="E54" s="160" t="s">
        <v>118</v>
      </c>
      <c r="F54" s="170"/>
      <c r="G54" s="161" t="s">
        <v>119</v>
      </c>
      <c r="H54" s="171"/>
      <c r="I54" s="160" t="s">
        <v>118</v>
      </c>
      <c r="J54" s="170"/>
      <c r="K54" s="161" t="s">
        <v>119</v>
      </c>
      <c r="L54" s="171"/>
      <c r="M54" s="160" t="s">
        <v>118</v>
      </c>
      <c r="N54" s="170"/>
      <c r="O54" s="161" t="s">
        <v>119</v>
      </c>
      <c r="P54" s="171"/>
      <c r="Q54" s="160" t="s">
        <v>118</v>
      </c>
      <c r="R54" s="170"/>
      <c r="S54" s="161" t="s">
        <v>119</v>
      </c>
      <c r="T54" s="171"/>
      <c r="U54" s="160" t="s">
        <v>118</v>
      </c>
      <c r="V54" s="170"/>
      <c r="W54" s="161" t="s">
        <v>119</v>
      </c>
      <c r="X54" s="171"/>
      <c r="Y54" s="160" t="s">
        <v>118</v>
      </c>
      <c r="Z54" s="170"/>
      <c r="AA54" s="161" t="s">
        <v>119</v>
      </c>
      <c r="AB54" s="171"/>
      <c r="AC54" s="160" t="s">
        <v>118</v>
      </c>
      <c r="AD54" s="170"/>
      <c r="AE54" s="162" t="s">
        <v>119</v>
      </c>
      <c r="AF54" s="163">
        <f>ROUNDDOWN(AF53,0)</f>
        <v>0</v>
      </c>
      <c r="AG54" s="164" t="s">
        <v>118</v>
      </c>
      <c r="AH54" s="165">
        <f>(AF53-AF54)*60</f>
        <v>0</v>
      </c>
      <c r="AI54" s="166" t="s">
        <v>119</v>
      </c>
      <c r="AJ54" s="532"/>
      <c r="AK54" s="138"/>
      <c r="AL54" s="174"/>
      <c r="AM54" s="174"/>
      <c r="AN54" s="47"/>
      <c r="AO54" s="656"/>
      <c r="AP54" s="657"/>
      <c r="AQ54" s="657"/>
      <c r="AR54" s="657"/>
      <c r="AS54" s="657"/>
      <c r="AT54" s="658"/>
      <c r="AU54" s="51"/>
    </row>
    <row r="55" spans="2:47" x14ac:dyDescent="0.25">
      <c r="B55" s="312"/>
      <c r="C55" s="182" t="s">
        <v>120</v>
      </c>
      <c r="D55" s="509">
        <f>MAX(F52,IF($U$12=$AM$12,$AE$12,HLOOKUP(G52,Rates,$AL$12,FALSE)))</f>
        <v>11.44</v>
      </c>
      <c r="E55" s="500"/>
      <c r="F55" s="500"/>
      <c r="G55" s="501"/>
      <c r="H55" s="499">
        <f>MAX(J52,IF($U$12=$AM$12,$AE$12,HLOOKUP(K52,Rates,$AL$12,FALSE)))</f>
        <v>11.44</v>
      </c>
      <c r="I55" s="500"/>
      <c r="J55" s="500"/>
      <c r="K55" s="501"/>
      <c r="L55" s="499">
        <f>MAX(N52,IF($U$12=$AM$12,$AE$12,HLOOKUP(O52,Rates,$AL$12,FALSE)))</f>
        <v>11.44</v>
      </c>
      <c r="M55" s="500"/>
      <c r="N55" s="500"/>
      <c r="O55" s="501"/>
      <c r="P55" s="499">
        <f>MAX(R52,IF($U$12=$AM$12,$AE$12,HLOOKUP(S52,Rates,$AL$12,FALSE)))</f>
        <v>11.44</v>
      </c>
      <c r="Q55" s="500"/>
      <c r="R55" s="500"/>
      <c r="S55" s="501"/>
      <c r="T55" s="499">
        <f>MAX(V52,IF($U$12=$AM$12,$AE$12,HLOOKUP(W52,Rates,$AL$12,FALSE)))</f>
        <v>11.44</v>
      </c>
      <c r="U55" s="500"/>
      <c r="V55" s="500"/>
      <c r="W55" s="501"/>
      <c r="X55" s="499">
        <f>MAX(Z52,IF($U$12=$AM$12,$AE$12,HLOOKUP(AA52,Rates,$AL$12,FALSE)))</f>
        <v>11.44</v>
      </c>
      <c r="Y55" s="500"/>
      <c r="Z55" s="500"/>
      <c r="AA55" s="501"/>
      <c r="AB55" s="499">
        <f>MAX(AD52,IF($U$12=$AM$12,$AE$12,HLOOKUP(AE52,Rates,$AL$12,FALSE)))</f>
        <v>11.44</v>
      </c>
      <c r="AC55" s="500"/>
      <c r="AD55" s="500"/>
      <c r="AE55" s="519"/>
      <c r="AF55" s="516">
        <f>SUMPRODUCT(D55:AE55,D53:AE53)</f>
        <v>0</v>
      </c>
      <c r="AG55" s="517"/>
      <c r="AH55" s="517"/>
      <c r="AI55" s="518"/>
      <c r="AJ55" s="532"/>
      <c r="AK55" s="138"/>
      <c r="AL55" s="322">
        <f>AF55*IF($U$12="Demonstrator Rate",0.1711,0.1207)</f>
        <v>0</v>
      </c>
      <c r="AM55" s="174"/>
      <c r="AN55" s="47"/>
      <c r="AO55" s="656"/>
      <c r="AP55" s="657"/>
      <c r="AQ55" s="657"/>
      <c r="AR55" s="657"/>
      <c r="AS55" s="657"/>
      <c r="AT55" s="658"/>
      <c r="AU55" s="51"/>
    </row>
    <row r="56" spans="2:47" s="65" customFormat="1" ht="14.45" hidden="1" customHeight="1" x14ac:dyDescent="0.25">
      <c r="B56" s="313"/>
      <c r="C56" s="152" t="s">
        <v>121</v>
      </c>
      <c r="D56" s="179">
        <f>DATEDIF($D$6,D$51,"Y")</f>
        <v>125</v>
      </c>
      <c r="E56" s="154">
        <f>VLOOKUP(D56,Rates!$C:$D,2,1)</f>
        <v>6</v>
      </c>
      <c r="F56" s="158">
        <f>HLOOKUP(G56,Rates,E56,FALSE)</f>
        <v>11.44</v>
      </c>
      <c r="G56" s="156" t="str">
        <f>HLOOKUP(D$51,Rates!$1:$2,2,1)</f>
        <v>R</v>
      </c>
      <c r="H56" s="157">
        <f>DATEDIF($D$6,H$51,"Y")</f>
        <v>125</v>
      </c>
      <c r="I56" s="154">
        <f>VLOOKUP(H56,Rates!$C:$D,2,1)</f>
        <v>6</v>
      </c>
      <c r="J56" s="158">
        <f>HLOOKUP(K56,Rates,I56,FALSE)</f>
        <v>11.44</v>
      </c>
      <c r="K56" s="156" t="str">
        <f>HLOOKUP(H$51,Rates!$1:$2,2,1)</f>
        <v>R</v>
      </c>
      <c r="L56" s="157">
        <f>DATEDIF($D$6,L$51,"Y")</f>
        <v>125</v>
      </c>
      <c r="M56" s="154">
        <f>VLOOKUP(L56,Rates!$C:$D,2,1)</f>
        <v>6</v>
      </c>
      <c r="N56" s="158">
        <f>HLOOKUP(O56,Rates,M56,FALSE)</f>
        <v>11.44</v>
      </c>
      <c r="O56" s="156" t="str">
        <f>HLOOKUP(L$51,Rates!$1:$2,2,1)</f>
        <v>R</v>
      </c>
      <c r="P56" s="157">
        <f>DATEDIF($D$6,P$51,"Y")</f>
        <v>125</v>
      </c>
      <c r="Q56" s="154">
        <f>VLOOKUP(P56,Rates!$C:$D,2,1)</f>
        <v>6</v>
      </c>
      <c r="R56" s="158">
        <f>HLOOKUP(S56,Rates,Q56,FALSE)</f>
        <v>11.44</v>
      </c>
      <c r="S56" s="156" t="str">
        <f>HLOOKUP(P$51,Rates!$1:$2,2,1)</f>
        <v>R</v>
      </c>
      <c r="T56" s="157">
        <f>DATEDIF($D$6,T$51,"Y")</f>
        <v>125</v>
      </c>
      <c r="U56" s="154">
        <f>VLOOKUP(T56,Rates!$C:$D,2,1)</f>
        <v>6</v>
      </c>
      <c r="V56" s="158">
        <f>HLOOKUP(W56,Rates,U56,FALSE)</f>
        <v>11.44</v>
      </c>
      <c r="W56" s="156" t="str">
        <f>HLOOKUP(T$51,Rates!$1:$2,2,1)</f>
        <v>R</v>
      </c>
      <c r="X56" s="157">
        <f>DATEDIF($D$6,X$51,"Y")</f>
        <v>125</v>
      </c>
      <c r="Y56" s="154">
        <f>VLOOKUP(X56,Rates!$C:$D,2,1)</f>
        <v>6</v>
      </c>
      <c r="Z56" s="158">
        <f>HLOOKUP(AA56,Rates,Y56,FALSE)</f>
        <v>11.44</v>
      </c>
      <c r="AA56" s="156" t="str">
        <f>HLOOKUP(X$51,Rates!$1:$2,2,1)</f>
        <v>R</v>
      </c>
      <c r="AB56" s="157">
        <f>DATEDIF($D$6,AB$51,"Y")</f>
        <v>125</v>
      </c>
      <c r="AC56" s="154">
        <f>VLOOKUP(AB56,Rates!$C:$D,2,1)</f>
        <v>6</v>
      </c>
      <c r="AD56" s="158">
        <f>HLOOKUP(AE56,Rates,AC56,FALSE)</f>
        <v>11.44</v>
      </c>
      <c r="AE56" s="156" t="str">
        <f>HLOOKUP(AB$51,Rates!$1:$2,2,1)</f>
        <v>R</v>
      </c>
      <c r="AF56" s="510"/>
      <c r="AG56" s="511"/>
      <c r="AH56" s="511"/>
      <c r="AI56" s="512"/>
      <c r="AJ56" s="532"/>
      <c r="AK56" s="138"/>
      <c r="AM56" s="174"/>
      <c r="AN56" s="139"/>
      <c r="AO56" s="656"/>
      <c r="AP56" s="657"/>
      <c r="AQ56" s="657"/>
      <c r="AR56" s="657"/>
      <c r="AS56" s="657"/>
      <c r="AT56" s="658"/>
      <c r="AU56" s="140"/>
    </row>
    <row r="57" spans="2:47" s="65" customFormat="1" ht="14.45" hidden="1" customHeight="1" x14ac:dyDescent="0.25">
      <c r="B57" s="313"/>
      <c r="C57" s="152" t="s">
        <v>122</v>
      </c>
      <c r="D57" s="521">
        <f>D58+(F58/60)</f>
        <v>0</v>
      </c>
      <c r="E57" s="495"/>
      <c r="F57" s="495"/>
      <c r="G57" s="496"/>
      <c r="H57" s="495">
        <f>H58+(J58/60)</f>
        <v>0</v>
      </c>
      <c r="I57" s="495"/>
      <c r="J57" s="495"/>
      <c r="K57" s="496"/>
      <c r="L57" s="495">
        <f>L58+(N58/60)</f>
        <v>0</v>
      </c>
      <c r="M57" s="495"/>
      <c r="N57" s="495"/>
      <c r="O57" s="496"/>
      <c r="P57" s="495">
        <f>P58+(R58/60)</f>
        <v>0</v>
      </c>
      <c r="Q57" s="495"/>
      <c r="R57" s="495"/>
      <c r="S57" s="496"/>
      <c r="T57" s="495">
        <f>T58+(V58/60)</f>
        <v>0</v>
      </c>
      <c r="U57" s="495"/>
      <c r="V57" s="495"/>
      <c r="W57" s="496"/>
      <c r="X57" s="495">
        <f>X58+(Z58/60)</f>
        <v>0</v>
      </c>
      <c r="Y57" s="495"/>
      <c r="Z57" s="495"/>
      <c r="AA57" s="496"/>
      <c r="AB57" s="495">
        <f>AB58+(AD58/60)</f>
        <v>0</v>
      </c>
      <c r="AC57" s="495"/>
      <c r="AD57" s="495"/>
      <c r="AE57" s="496"/>
      <c r="AF57" s="521">
        <f>SUM(D57:AE57)</f>
        <v>0</v>
      </c>
      <c r="AG57" s="495"/>
      <c r="AH57" s="495"/>
      <c r="AI57" s="522"/>
      <c r="AJ57" s="532"/>
      <c r="AK57" s="138"/>
      <c r="AM57" s="174"/>
      <c r="AN57" s="139"/>
      <c r="AO57" s="656"/>
      <c r="AP57" s="657"/>
      <c r="AQ57" s="657"/>
      <c r="AR57" s="657"/>
      <c r="AS57" s="657"/>
      <c r="AT57" s="658"/>
      <c r="AU57" s="140"/>
    </row>
    <row r="58" spans="2:47" ht="20.100000000000001" hidden="1" customHeight="1" x14ac:dyDescent="0.25">
      <c r="B58" s="312"/>
      <c r="C58" s="181" t="s">
        <v>123</v>
      </c>
      <c r="D58" s="169"/>
      <c r="E58" s="160" t="s">
        <v>118</v>
      </c>
      <c r="F58" s="170"/>
      <c r="G58" s="161" t="s">
        <v>119</v>
      </c>
      <c r="H58" s="171"/>
      <c r="I58" s="160" t="s">
        <v>118</v>
      </c>
      <c r="J58" s="170"/>
      <c r="K58" s="161" t="s">
        <v>119</v>
      </c>
      <c r="L58" s="171"/>
      <c r="M58" s="160" t="s">
        <v>118</v>
      </c>
      <c r="N58" s="170"/>
      <c r="O58" s="161" t="s">
        <v>119</v>
      </c>
      <c r="P58" s="171"/>
      <c r="Q58" s="160" t="s">
        <v>118</v>
      </c>
      <c r="R58" s="170"/>
      <c r="S58" s="161" t="s">
        <v>119</v>
      </c>
      <c r="T58" s="171"/>
      <c r="U58" s="160" t="s">
        <v>118</v>
      </c>
      <c r="V58" s="170"/>
      <c r="W58" s="161" t="s">
        <v>119</v>
      </c>
      <c r="X58" s="171"/>
      <c r="Y58" s="160" t="s">
        <v>118</v>
      </c>
      <c r="Z58" s="170"/>
      <c r="AA58" s="161" t="s">
        <v>119</v>
      </c>
      <c r="AB58" s="171"/>
      <c r="AC58" s="160" t="s">
        <v>118</v>
      </c>
      <c r="AD58" s="170"/>
      <c r="AE58" s="162" t="s">
        <v>119</v>
      </c>
      <c r="AF58" s="163">
        <f>ROUNDDOWN(AF57,0)</f>
        <v>0</v>
      </c>
      <c r="AG58" s="164" t="s">
        <v>118</v>
      </c>
      <c r="AH58" s="165">
        <f>(AF57-AF58)*60</f>
        <v>0</v>
      </c>
      <c r="AI58" s="166" t="s">
        <v>119</v>
      </c>
      <c r="AJ58" s="532"/>
      <c r="AK58" s="138"/>
      <c r="AL58" s="174"/>
      <c r="AM58" s="174"/>
      <c r="AN58" s="47"/>
      <c r="AO58" s="656"/>
      <c r="AP58" s="657"/>
      <c r="AQ58" s="657"/>
      <c r="AR58" s="657"/>
      <c r="AS58" s="657"/>
      <c r="AT58" s="658"/>
      <c r="AU58" s="51"/>
    </row>
    <row r="59" spans="2:47" ht="14.45" hidden="1" customHeight="1" x14ac:dyDescent="0.25">
      <c r="B59" s="312"/>
      <c r="C59" s="181" t="s">
        <v>124</v>
      </c>
      <c r="D59" s="541">
        <f>MAX(F56,IF($U$14=$AM$14,$AE$14,HLOOKUP(G56,Rates,$AL$14,FALSE)))</f>
        <v>11.44</v>
      </c>
      <c r="E59" s="524"/>
      <c r="F59" s="524"/>
      <c r="G59" s="525"/>
      <c r="H59" s="523">
        <f>MAX(J56,IF($U$14=$AM$14,$AE$14,HLOOKUP(K56,Rates,$AL$14,FALSE)))</f>
        <v>11.44</v>
      </c>
      <c r="I59" s="524"/>
      <c r="J59" s="524"/>
      <c r="K59" s="525"/>
      <c r="L59" s="523">
        <f>MAX(N56,IF($U$14=$AM$14,$AE$14,HLOOKUP(O56,Rates,$AL$14,FALSE)))</f>
        <v>11.44</v>
      </c>
      <c r="M59" s="524"/>
      <c r="N59" s="524"/>
      <c r="O59" s="525"/>
      <c r="P59" s="523">
        <f>MAX(R56,IF($U$14=$AM$14,$AE$14,HLOOKUP(S56,Rates,$AL$14,FALSE)))</f>
        <v>11.44</v>
      </c>
      <c r="Q59" s="524"/>
      <c r="R59" s="524"/>
      <c r="S59" s="525"/>
      <c r="T59" s="523">
        <f>MAX(V56,IF($U$14=$AM$14,$AE$14,HLOOKUP(W56,Rates,$AL$14,FALSE)))</f>
        <v>11.44</v>
      </c>
      <c r="U59" s="524"/>
      <c r="V59" s="524"/>
      <c r="W59" s="525"/>
      <c r="X59" s="523">
        <f>MAX(Z56,IF($U$14=$AM$14,$AE$14,HLOOKUP(AA56,Rates,$AL$14,FALSE)))</f>
        <v>11.44</v>
      </c>
      <c r="Y59" s="524"/>
      <c r="Z59" s="524"/>
      <c r="AA59" s="525"/>
      <c r="AB59" s="523">
        <f>MAX(AD56,IF($U$14=$AM$14,$AE$14,HLOOKUP(AE56,Rates,$AL$14,FALSE)))</f>
        <v>11.44</v>
      </c>
      <c r="AC59" s="524"/>
      <c r="AD59" s="524"/>
      <c r="AE59" s="662"/>
      <c r="AF59" s="516">
        <f>SUMPRODUCT(D59:AE59,D57:AE57)</f>
        <v>0</v>
      </c>
      <c r="AG59" s="517"/>
      <c r="AH59" s="517"/>
      <c r="AI59" s="518"/>
      <c r="AJ59" s="532"/>
      <c r="AK59" s="138"/>
      <c r="AL59" s="322">
        <f>AF59*IF($U$14="Demonstrator Rate",0.1711,0.1207)</f>
        <v>0</v>
      </c>
      <c r="AM59" s="174"/>
      <c r="AN59" s="47"/>
      <c r="AO59" s="656"/>
      <c r="AP59" s="657"/>
      <c r="AQ59" s="657"/>
      <c r="AR59" s="657"/>
      <c r="AS59" s="657"/>
      <c r="AT59" s="658"/>
      <c r="AU59" s="51"/>
    </row>
    <row r="60" spans="2:47" s="65" customFormat="1" ht="14.45" hidden="1" customHeight="1" x14ac:dyDescent="0.25">
      <c r="B60" s="313"/>
      <c r="C60" s="277" t="s">
        <v>125</v>
      </c>
      <c r="D60" s="278">
        <f>DATEDIF($D$6,D$51,"Y")</f>
        <v>125</v>
      </c>
      <c r="E60" s="154">
        <f>VLOOKUP(D60,Rates!$C:$D,2,1)</f>
        <v>6</v>
      </c>
      <c r="F60" s="279">
        <f>HLOOKUP(G60,Rates,E60,FALSE)</f>
        <v>11.44</v>
      </c>
      <c r="G60" s="156" t="str">
        <f>HLOOKUP(D$51,Rates!$1:$2,2,1)</f>
        <v>R</v>
      </c>
      <c r="H60" s="280">
        <f>DATEDIF($D$6,H$51,"Y")</f>
        <v>125</v>
      </c>
      <c r="I60" s="154">
        <f>VLOOKUP(H60,Rates!$C:$D,2,1)</f>
        <v>6</v>
      </c>
      <c r="J60" s="279">
        <f>HLOOKUP(K60,Rates,I60,FALSE)</f>
        <v>11.44</v>
      </c>
      <c r="K60" s="156" t="str">
        <f>HLOOKUP(H$51,Rates!$1:$2,2,1)</f>
        <v>R</v>
      </c>
      <c r="L60" s="280">
        <f>DATEDIF($D$6,L$51,"Y")</f>
        <v>125</v>
      </c>
      <c r="M60" s="154">
        <f>VLOOKUP(L60,Rates!$C:$D,2,1)</f>
        <v>6</v>
      </c>
      <c r="N60" s="279">
        <f>HLOOKUP(O60,Rates,M60,FALSE)</f>
        <v>11.44</v>
      </c>
      <c r="O60" s="156" t="str">
        <f>HLOOKUP(L$51,Rates!$1:$2,2,1)</f>
        <v>R</v>
      </c>
      <c r="P60" s="280">
        <f>DATEDIF($D$6,P$51,"Y")</f>
        <v>125</v>
      </c>
      <c r="Q60" s="154">
        <f>VLOOKUP(P60,Rates!$C:$D,2,1)</f>
        <v>6</v>
      </c>
      <c r="R60" s="279">
        <f>HLOOKUP(S60,Rates,Q60,FALSE)</f>
        <v>11.44</v>
      </c>
      <c r="S60" s="156" t="str">
        <f>HLOOKUP(P$51,Rates!$1:$2,2,1)</f>
        <v>R</v>
      </c>
      <c r="T60" s="280">
        <f>DATEDIF($D$6,T$51,"Y")</f>
        <v>125</v>
      </c>
      <c r="U60" s="154">
        <f>VLOOKUP(T60,Rates!$C:$D,2,1)</f>
        <v>6</v>
      </c>
      <c r="V60" s="279">
        <f>HLOOKUP(W60,Rates,U60,FALSE)</f>
        <v>11.44</v>
      </c>
      <c r="W60" s="156" t="str">
        <f>HLOOKUP(T$51,Rates!$1:$2,2,1)</f>
        <v>R</v>
      </c>
      <c r="X60" s="280">
        <f>DATEDIF($D$6,X$51,"Y")</f>
        <v>125</v>
      </c>
      <c r="Y60" s="154">
        <f>VLOOKUP(X60,Rates!$C:$D,2,1)</f>
        <v>6</v>
      </c>
      <c r="Z60" s="279">
        <f>HLOOKUP(AA60,Rates,Y60,FALSE)</f>
        <v>11.44</v>
      </c>
      <c r="AA60" s="156" t="str">
        <f>HLOOKUP(X$51,Rates!$1:$2,2,1)</f>
        <v>R</v>
      </c>
      <c r="AB60" s="280">
        <f>DATEDIF($D$6,AB$51,"Y")</f>
        <v>125</v>
      </c>
      <c r="AC60" s="154">
        <f>VLOOKUP(AB60,Rates!$C:$D,2,1)</f>
        <v>6</v>
      </c>
      <c r="AD60" s="279">
        <f>HLOOKUP(AE60,Rates,AC60,FALSE)</f>
        <v>11.44</v>
      </c>
      <c r="AE60" s="156" t="str">
        <f>HLOOKUP(AB$51,Rates!$1:$2,2,1)</f>
        <v>R</v>
      </c>
      <c r="AF60" s="510"/>
      <c r="AG60" s="511"/>
      <c r="AH60" s="511"/>
      <c r="AI60" s="512"/>
      <c r="AJ60" s="532"/>
      <c r="AK60" s="138"/>
      <c r="AM60" s="174"/>
      <c r="AN60" s="139"/>
      <c r="AO60" s="656"/>
      <c r="AP60" s="657"/>
      <c r="AQ60" s="657"/>
      <c r="AR60" s="657"/>
      <c r="AS60" s="657"/>
      <c r="AT60" s="658"/>
      <c r="AU60" s="140"/>
    </row>
    <row r="61" spans="2:47" s="65" customFormat="1" ht="14.45" hidden="1" customHeight="1" x14ac:dyDescent="0.25">
      <c r="B61" s="313"/>
      <c r="C61" s="152" t="s">
        <v>126</v>
      </c>
      <c r="D61" s="521">
        <f>D62+(F62/60)</f>
        <v>0</v>
      </c>
      <c r="E61" s="495"/>
      <c r="F61" s="495"/>
      <c r="G61" s="496"/>
      <c r="H61" s="495">
        <f>H62+(J62/60)</f>
        <v>0</v>
      </c>
      <c r="I61" s="495"/>
      <c r="J61" s="495"/>
      <c r="K61" s="496"/>
      <c r="L61" s="495">
        <f>L62+(N62/60)</f>
        <v>0</v>
      </c>
      <c r="M61" s="495"/>
      <c r="N61" s="495"/>
      <c r="O61" s="496"/>
      <c r="P61" s="495">
        <f>P62+(R62/60)</f>
        <v>0</v>
      </c>
      <c r="Q61" s="495"/>
      <c r="R61" s="495"/>
      <c r="S61" s="496"/>
      <c r="T61" s="495">
        <f>T62+(V62/60)</f>
        <v>0</v>
      </c>
      <c r="U61" s="495"/>
      <c r="V61" s="495"/>
      <c r="W61" s="496"/>
      <c r="X61" s="495">
        <f>X62+(Z62/60)</f>
        <v>0</v>
      </c>
      <c r="Y61" s="495"/>
      <c r="Z61" s="495"/>
      <c r="AA61" s="496"/>
      <c r="AB61" s="495">
        <f>AB62+(AD62/60)</f>
        <v>0</v>
      </c>
      <c r="AC61" s="495"/>
      <c r="AD61" s="495"/>
      <c r="AE61" s="496"/>
      <c r="AF61" s="521">
        <f>SUM(D61:AE61)</f>
        <v>0</v>
      </c>
      <c r="AG61" s="495"/>
      <c r="AH61" s="495"/>
      <c r="AI61" s="522"/>
      <c r="AJ61" s="532"/>
      <c r="AK61" s="138"/>
      <c r="AM61" s="174"/>
      <c r="AN61" s="139"/>
      <c r="AO61" s="656"/>
      <c r="AP61" s="657"/>
      <c r="AQ61" s="657"/>
      <c r="AR61" s="657"/>
      <c r="AS61" s="657"/>
      <c r="AT61" s="658"/>
      <c r="AU61" s="140"/>
    </row>
    <row r="62" spans="2:47" ht="20.100000000000001" hidden="1" customHeight="1" x14ac:dyDescent="0.25">
      <c r="B62" s="312"/>
      <c r="C62" s="187" t="s">
        <v>127</v>
      </c>
      <c r="D62" s="169"/>
      <c r="E62" s="160" t="s">
        <v>118</v>
      </c>
      <c r="F62" s="170"/>
      <c r="G62" s="161" t="s">
        <v>119</v>
      </c>
      <c r="H62" s="171"/>
      <c r="I62" s="160" t="s">
        <v>118</v>
      </c>
      <c r="J62" s="170"/>
      <c r="K62" s="161" t="s">
        <v>119</v>
      </c>
      <c r="L62" s="171"/>
      <c r="M62" s="160" t="s">
        <v>118</v>
      </c>
      <c r="N62" s="170"/>
      <c r="O62" s="161" t="s">
        <v>119</v>
      </c>
      <c r="P62" s="171"/>
      <c r="Q62" s="160" t="s">
        <v>118</v>
      </c>
      <c r="R62" s="170"/>
      <c r="S62" s="161" t="s">
        <v>119</v>
      </c>
      <c r="T62" s="171"/>
      <c r="U62" s="160" t="s">
        <v>118</v>
      </c>
      <c r="V62" s="170"/>
      <c r="W62" s="161" t="s">
        <v>119</v>
      </c>
      <c r="X62" s="171"/>
      <c r="Y62" s="160" t="s">
        <v>118</v>
      </c>
      <c r="Z62" s="170"/>
      <c r="AA62" s="161" t="s">
        <v>119</v>
      </c>
      <c r="AB62" s="171"/>
      <c r="AC62" s="160" t="s">
        <v>118</v>
      </c>
      <c r="AD62" s="170"/>
      <c r="AE62" s="162" t="s">
        <v>119</v>
      </c>
      <c r="AF62" s="163">
        <f>ROUNDDOWN(AF61,0)</f>
        <v>0</v>
      </c>
      <c r="AG62" s="164" t="s">
        <v>118</v>
      </c>
      <c r="AH62" s="165">
        <f>(AF61-AF62)*60</f>
        <v>0</v>
      </c>
      <c r="AI62" s="166" t="s">
        <v>119</v>
      </c>
      <c r="AJ62" s="532"/>
      <c r="AK62" s="138"/>
      <c r="AL62" s="174"/>
      <c r="AM62" s="174"/>
      <c r="AN62" s="47"/>
      <c r="AO62" s="656"/>
      <c r="AP62" s="657"/>
      <c r="AQ62" s="657"/>
      <c r="AR62" s="657"/>
      <c r="AS62" s="657"/>
      <c r="AT62" s="658"/>
      <c r="AU62" s="51"/>
    </row>
    <row r="63" spans="2:47" ht="14.45" hidden="1" customHeight="1" x14ac:dyDescent="0.25">
      <c r="B63" s="312"/>
      <c r="C63" s="182" t="s">
        <v>128</v>
      </c>
      <c r="D63" s="509">
        <f>MAX(F60,IF($U$16=$AM$16,$AE$16,HLOOKUP(G60,Rates,$AL$16,FALSE)))</f>
        <v>11.44</v>
      </c>
      <c r="E63" s="500"/>
      <c r="F63" s="500"/>
      <c r="G63" s="501"/>
      <c r="H63" s="499">
        <f>MAX(J60,IF($U$16=$AM$16,$AE$16,HLOOKUP(K60,Rates,$AL$16,FALSE)))</f>
        <v>11.44</v>
      </c>
      <c r="I63" s="500"/>
      <c r="J63" s="500"/>
      <c r="K63" s="501"/>
      <c r="L63" s="499">
        <f>MAX(N60,IF($U$16=$AM$16,$AE$16,HLOOKUP(O60,Rates,$AL$16,FALSE)))</f>
        <v>11.44</v>
      </c>
      <c r="M63" s="500"/>
      <c r="N63" s="500"/>
      <c r="O63" s="501"/>
      <c r="P63" s="499">
        <f>MAX(R60,IF($U$16=$AM$16,$AE$16,HLOOKUP(S60,Rates,$AL$16,FALSE)))</f>
        <v>11.44</v>
      </c>
      <c r="Q63" s="500"/>
      <c r="R63" s="500"/>
      <c r="S63" s="501"/>
      <c r="T63" s="499">
        <f>MAX(V60,IF($U$16=$AM$16,$AE$16,HLOOKUP(W60,Rates,$AL$16,FALSE)))</f>
        <v>11.44</v>
      </c>
      <c r="U63" s="500"/>
      <c r="V63" s="500"/>
      <c r="W63" s="501"/>
      <c r="X63" s="499">
        <f>MAX(Z60,IF($U$16=$AM$16,$AE$16,HLOOKUP(AA60,Rates,$AL$16,FALSE)))</f>
        <v>11.44</v>
      </c>
      <c r="Y63" s="500"/>
      <c r="Z63" s="500"/>
      <c r="AA63" s="501"/>
      <c r="AB63" s="499">
        <f>MAX(AD60,IF($U$16=$AM$16,$AE$16,HLOOKUP(AE60,Rates,$AL$16,FALSE)))</f>
        <v>11.44</v>
      </c>
      <c r="AC63" s="500"/>
      <c r="AD63" s="500"/>
      <c r="AE63" s="519"/>
      <c r="AF63" s="516">
        <f>SUMPRODUCT(D63:AE63,D61:AE61)</f>
        <v>0</v>
      </c>
      <c r="AG63" s="517"/>
      <c r="AH63" s="517"/>
      <c r="AI63" s="518"/>
      <c r="AJ63" s="532"/>
      <c r="AK63" s="138"/>
      <c r="AL63" s="322">
        <f>AF63*IF($U$16="Demonstrator Rate",0.1711,0.1207)</f>
        <v>0</v>
      </c>
      <c r="AM63" s="174"/>
      <c r="AN63" s="47"/>
      <c r="AO63" s="656"/>
      <c r="AP63" s="657"/>
      <c r="AQ63" s="657"/>
      <c r="AR63" s="657"/>
      <c r="AS63" s="657"/>
      <c r="AT63" s="658"/>
      <c r="AU63" s="51"/>
    </row>
    <row r="64" spans="2:47" s="65" customFormat="1" ht="14.45" hidden="1" customHeight="1" x14ac:dyDescent="0.25">
      <c r="B64" s="313"/>
      <c r="C64" s="172" t="s">
        <v>129</v>
      </c>
      <c r="D64" s="582">
        <f>((D54+(F54/60))*D55)+((D58+(F58/60))*D59)+((D62+(F62/60))*D63)</f>
        <v>0</v>
      </c>
      <c r="E64" s="527"/>
      <c r="F64" s="527"/>
      <c r="G64" s="528"/>
      <c r="H64" s="526">
        <f>((H54+(J54/60))*H55)+((H58+(J58/60))*H59)+((H62+(J62/60))*H63)</f>
        <v>0</v>
      </c>
      <c r="I64" s="527"/>
      <c r="J64" s="527"/>
      <c r="K64" s="528"/>
      <c r="L64" s="526">
        <f>((L54+(N54/60))*L55)+((L58+(N58/60))*L59)+((L62+(N62/60))*L63)</f>
        <v>0</v>
      </c>
      <c r="M64" s="527"/>
      <c r="N64" s="527"/>
      <c r="O64" s="528"/>
      <c r="P64" s="526">
        <f>((P54+(R54/60))*P55)+((P58+(R58/60))*P59)+((P62+(R62/60))*P63)</f>
        <v>0</v>
      </c>
      <c r="Q64" s="527"/>
      <c r="R64" s="527"/>
      <c r="S64" s="528"/>
      <c r="T64" s="526">
        <f>((T54+(V54/60))*T55)+((T58+(V58/60))*T59)+((T62+(V62/60))*T63)</f>
        <v>0</v>
      </c>
      <c r="U64" s="527"/>
      <c r="V64" s="527"/>
      <c r="W64" s="528"/>
      <c r="X64" s="526">
        <f>((X54+(Z54/60))*X55)+((X58+(Z58/60))*X59)+((X62+(Z62/60))*X63)</f>
        <v>0</v>
      </c>
      <c r="Y64" s="527"/>
      <c r="Z64" s="527"/>
      <c r="AA64" s="528"/>
      <c r="AB64" s="526">
        <f>((AB54+(AD54/60))*AB55)+((AB58+(AD58/60))*AB59)+((AB62+(AD62/60))*AB63)</f>
        <v>0</v>
      </c>
      <c r="AC64" s="527"/>
      <c r="AD64" s="527"/>
      <c r="AE64" s="583"/>
      <c r="AF64" s="470">
        <f>AF63+AF59+AF55</f>
        <v>0</v>
      </c>
      <c r="AG64" s="471"/>
      <c r="AH64" s="471"/>
      <c r="AI64" s="472"/>
      <c r="AJ64" s="532"/>
      <c r="AK64" s="138"/>
      <c r="AL64" s="173">
        <f>AF53+AF57+AF61+AF65</f>
        <v>0</v>
      </c>
      <c r="AM64" s="174" t="str">
        <f>IF(AND(AL64&gt;0,AD8="Yes",OR(D66="",F66="",H66="",J66="",L66="",N66="",P66="",R66="",T66="",V66="",X66="",Z66="",AB66="",AD66="")),"FALSE","TRUE")</f>
        <v>TRUE</v>
      </c>
      <c r="AN64" s="139"/>
      <c r="AO64" s="656"/>
      <c r="AP64" s="657"/>
      <c r="AQ64" s="657"/>
      <c r="AR64" s="657"/>
      <c r="AS64" s="657"/>
      <c r="AT64" s="658"/>
      <c r="AU64" s="140"/>
    </row>
    <row r="65" spans="2:47" s="65" customFormat="1" ht="14.45" hidden="1" customHeight="1" x14ac:dyDescent="0.25">
      <c r="B65" s="313"/>
      <c r="C65" s="152" t="s">
        <v>130</v>
      </c>
      <c r="D65" s="536">
        <f>D66+(F66/60)</f>
        <v>0</v>
      </c>
      <c r="E65" s="497"/>
      <c r="F65" s="497"/>
      <c r="G65" s="498"/>
      <c r="H65" s="497">
        <f>H66+(J66/60)</f>
        <v>0</v>
      </c>
      <c r="I65" s="497"/>
      <c r="J65" s="497"/>
      <c r="K65" s="498"/>
      <c r="L65" s="497">
        <f>L66+(N66/60)</f>
        <v>0</v>
      </c>
      <c r="M65" s="497"/>
      <c r="N65" s="497"/>
      <c r="O65" s="498"/>
      <c r="P65" s="497">
        <f>P66+(R66/60)</f>
        <v>0</v>
      </c>
      <c r="Q65" s="497"/>
      <c r="R65" s="497"/>
      <c r="S65" s="498"/>
      <c r="T65" s="497">
        <f>T66+(V66/60)</f>
        <v>0</v>
      </c>
      <c r="U65" s="497"/>
      <c r="V65" s="497"/>
      <c r="W65" s="498"/>
      <c r="X65" s="497">
        <f>X66+(Z66/60)</f>
        <v>0</v>
      </c>
      <c r="Y65" s="497"/>
      <c r="Z65" s="497"/>
      <c r="AA65" s="498"/>
      <c r="AB65" s="497">
        <f>AB66+(AD66/60)</f>
        <v>0</v>
      </c>
      <c r="AC65" s="497"/>
      <c r="AD65" s="497"/>
      <c r="AE65" s="498"/>
      <c r="AF65" s="536">
        <f>SUM(D65:AE65)</f>
        <v>0</v>
      </c>
      <c r="AG65" s="497"/>
      <c r="AH65" s="497"/>
      <c r="AI65" s="537"/>
      <c r="AJ65" s="532"/>
      <c r="AK65" s="138"/>
      <c r="AL65" s="173"/>
      <c r="AM65" s="174"/>
      <c r="AN65" s="139"/>
      <c r="AO65" s="656"/>
      <c r="AP65" s="657"/>
      <c r="AQ65" s="657"/>
      <c r="AR65" s="657"/>
      <c r="AS65" s="657"/>
      <c r="AT65" s="658"/>
      <c r="AU65" s="140"/>
    </row>
    <row r="66" spans="2:47" ht="20.100000000000001" customHeight="1" x14ac:dyDescent="0.25">
      <c r="B66" s="312"/>
      <c r="C66" s="189" t="s">
        <v>131</v>
      </c>
      <c r="D66" s="169"/>
      <c r="E66" s="160" t="s">
        <v>118</v>
      </c>
      <c r="F66" s="170"/>
      <c r="G66" s="161" t="s">
        <v>119</v>
      </c>
      <c r="H66" s="171"/>
      <c r="I66" s="160" t="s">
        <v>118</v>
      </c>
      <c r="J66" s="170"/>
      <c r="K66" s="161" t="s">
        <v>119</v>
      </c>
      <c r="L66" s="171"/>
      <c r="M66" s="160" t="s">
        <v>118</v>
      </c>
      <c r="N66" s="170"/>
      <c r="O66" s="161" t="s">
        <v>119</v>
      </c>
      <c r="P66" s="171"/>
      <c r="Q66" s="160" t="s">
        <v>118</v>
      </c>
      <c r="R66" s="170"/>
      <c r="S66" s="161" t="s">
        <v>119</v>
      </c>
      <c r="T66" s="171"/>
      <c r="U66" s="160" t="s">
        <v>118</v>
      </c>
      <c r="V66" s="170"/>
      <c r="W66" s="161" t="s">
        <v>119</v>
      </c>
      <c r="X66" s="171"/>
      <c r="Y66" s="160" t="s">
        <v>118</v>
      </c>
      <c r="Z66" s="170"/>
      <c r="AA66" s="161" t="s">
        <v>119</v>
      </c>
      <c r="AB66" s="171"/>
      <c r="AC66" s="160" t="s">
        <v>118</v>
      </c>
      <c r="AD66" s="170"/>
      <c r="AE66" s="162" t="s">
        <v>119</v>
      </c>
      <c r="AF66" s="175">
        <f>ROUNDDOWN(AF65,0)</f>
        <v>0</v>
      </c>
      <c r="AG66" s="176" t="s">
        <v>118</v>
      </c>
      <c r="AH66" s="177">
        <f>ROUND((AF65-AF66)*60,0)</f>
        <v>0</v>
      </c>
      <c r="AI66" s="178" t="s">
        <v>119</v>
      </c>
      <c r="AJ66" s="532"/>
      <c r="AK66" s="138"/>
      <c r="AL66" s="174"/>
      <c r="AM66" s="174"/>
      <c r="AN66" s="47"/>
      <c r="AO66" s="656"/>
      <c r="AP66" s="657"/>
      <c r="AQ66" s="657"/>
      <c r="AR66" s="657"/>
      <c r="AS66" s="657"/>
      <c r="AT66" s="658"/>
      <c r="AU66" s="51"/>
    </row>
    <row r="67" spans="2:47" x14ac:dyDescent="0.25">
      <c r="B67" s="312">
        <f>B51+7</f>
        <v>45733</v>
      </c>
      <c r="C67" s="326" t="s">
        <v>113</v>
      </c>
      <c r="D67" s="529">
        <f>IF(ISNA(B67),"",B67)</f>
        <v>45733</v>
      </c>
      <c r="E67" s="530"/>
      <c r="F67" s="530"/>
      <c r="G67" s="531"/>
      <c r="H67" s="529">
        <f>IF(ISNA(B67),"",D67+1)</f>
        <v>45734</v>
      </c>
      <c r="I67" s="530"/>
      <c r="J67" s="530"/>
      <c r="K67" s="531"/>
      <c r="L67" s="529">
        <f>IF(ISNA(B67),"",H67+1)</f>
        <v>45735</v>
      </c>
      <c r="M67" s="530"/>
      <c r="N67" s="530"/>
      <c r="O67" s="531"/>
      <c r="P67" s="529">
        <f>IF(ISNA(B67),"",L67+1)</f>
        <v>45736</v>
      </c>
      <c r="Q67" s="530"/>
      <c r="R67" s="530"/>
      <c r="S67" s="531"/>
      <c r="T67" s="529">
        <f>IF(ISNA(B67),"",P67+1)</f>
        <v>45737</v>
      </c>
      <c r="U67" s="530"/>
      <c r="V67" s="530"/>
      <c r="W67" s="531"/>
      <c r="X67" s="529">
        <f>IF(ISNA(B67),"",T67+1)</f>
        <v>45738</v>
      </c>
      <c r="Y67" s="530"/>
      <c r="Z67" s="530"/>
      <c r="AA67" s="531"/>
      <c r="AB67" s="529">
        <f>IF(ISNA(B67),"",X67+1)</f>
        <v>45739</v>
      </c>
      <c r="AC67" s="530"/>
      <c r="AD67" s="530"/>
      <c r="AE67" s="542"/>
      <c r="AF67" s="533" t="str">
        <f>IF(AD8="Yes",VLOOKUP(B67,TermTime,2,FALSE),"Week Total")</f>
        <v>Week Total</v>
      </c>
      <c r="AG67" s="534"/>
      <c r="AH67" s="534"/>
      <c r="AI67" s="535"/>
      <c r="AJ67" s="532" t="str">
        <f>IF(OR(AL80&gt;36,AM80="FALSE",AND(AL80&gt;20,AD8="Yes")),"WARNING","")</f>
        <v/>
      </c>
      <c r="AK67" s="138"/>
      <c r="AL67" s="174"/>
      <c r="AM67" s="174"/>
      <c r="AN67" s="47"/>
      <c r="AO67" s="656"/>
      <c r="AP67" s="657"/>
      <c r="AQ67" s="657"/>
      <c r="AR67" s="657"/>
      <c r="AS67" s="657"/>
      <c r="AT67" s="658"/>
      <c r="AU67" s="51"/>
    </row>
    <row r="68" spans="2:47" s="65" customFormat="1" ht="14.45" hidden="1" customHeight="1" x14ac:dyDescent="0.25">
      <c r="B68" s="313"/>
      <c r="C68" s="152" t="s">
        <v>115</v>
      </c>
      <c r="D68" s="179">
        <f>DATEDIF($D$6,D$67,"Y")</f>
        <v>125</v>
      </c>
      <c r="E68" s="154">
        <f>VLOOKUP(D68,Rates!$C:$D,2,1)</f>
        <v>6</v>
      </c>
      <c r="F68" s="158">
        <f>HLOOKUP(G68,Rates,E68,FALSE)</f>
        <v>11.44</v>
      </c>
      <c r="G68" s="156" t="str">
        <f>HLOOKUP(D$67,Rates!$1:$2,2,1)</f>
        <v>R</v>
      </c>
      <c r="H68" s="157">
        <f>DATEDIF($D$6,H$67,"Y")</f>
        <v>125</v>
      </c>
      <c r="I68" s="154">
        <f>VLOOKUP(H68,Rates!$C:$D,2,1)</f>
        <v>6</v>
      </c>
      <c r="J68" s="158">
        <f>HLOOKUP(K68,Rates,I68,FALSE)</f>
        <v>11.44</v>
      </c>
      <c r="K68" s="156" t="str">
        <f>HLOOKUP(H$67,Rates!$1:$2,2,1)</f>
        <v>R</v>
      </c>
      <c r="L68" s="157">
        <f>DATEDIF($D$6,L$67,"Y")</f>
        <v>125</v>
      </c>
      <c r="M68" s="154">
        <f>VLOOKUP(L68,Rates!$C:$D,2,1)</f>
        <v>6</v>
      </c>
      <c r="N68" s="158">
        <f>HLOOKUP(O68,Rates,M68,FALSE)</f>
        <v>11.44</v>
      </c>
      <c r="O68" s="156" t="str">
        <f>HLOOKUP(L$67,Rates!$1:$2,2,1)</f>
        <v>R</v>
      </c>
      <c r="P68" s="157">
        <f>DATEDIF($D$6,P$67,"Y")</f>
        <v>125</v>
      </c>
      <c r="Q68" s="154">
        <f>VLOOKUP(P68,Rates!$C:$D,2,1)</f>
        <v>6</v>
      </c>
      <c r="R68" s="158">
        <f>HLOOKUP(S68,Rates,Q68,FALSE)</f>
        <v>11.44</v>
      </c>
      <c r="S68" s="156" t="str">
        <f>HLOOKUP(P$67,Rates!$1:$2,2,1)</f>
        <v>R</v>
      </c>
      <c r="T68" s="157">
        <f>DATEDIF($D$6,T$67,"Y")</f>
        <v>125</v>
      </c>
      <c r="U68" s="154">
        <f>VLOOKUP(T68,Rates!$C:$D,2,1)</f>
        <v>6</v>
      </c>
      <c r="V68" s="158">
        <f>HLOOKUP(W68,Rates,U68,FALSE)</f>
        <v>11.44</v>
      </c>
      <c r="W68" s="156" t="str">
        <f>HLOOKUP(T$67,Rates!$1:$2,2,1)</f>
        <v>R</v>
      </c>
      <c r="X68" s="157">
        <f>DATEDIF($D$6,X$67,"Y")</f>
        <v>125</v>
      </c>
      <c r="Y68" s="154">
        <f>VLOOKUP(X68,Rates!$C:$D,2,1)</f>
        <v>6</v>
      </c>
      <c r="Z68" s="158">
        <f>HLOOKUP(AA68,Rates,Y68,FALSE)</f>
        <v>11.44</v>
      </c>
      <c r="AA68" s="168" t="str">
        <f>HLOOKUP(T$67,Rates!$1:$2,2,1)</f>
        <v>R</v>
      </c>
      <c r="AB68" s="157">
        <f>DATEDIF($D$6,AB$67,"Y")</f>
        <v>125</v>
      </c>
      <c r="AC68" s="154">
        <f>VLOOKUP(AB68,Rates!$C:$D,2,1)</f>
        <v>6</v>
      </c>
      <c r="AD68" s="158">
        <f>HLOOKUP(AE68,Rates,AC68,FALSE)</f>
        <v>11.44</v>
      </c>
      <c r="AE68" s="156" t="str">
        <f>HLOOKUP(AB$67,Rates!$1:$2,2,1)</f>
        <v>R</v>
      </c>
      <c r="AF68" s="510"/>
      <c r="AG68" s="511"/>
      <c r="AH68" s="511"/>
      <c r="AI68" s="512"/>
      <c r="AJ68" s="532"/>
      <c r="AK68" s="138"/>
      <c r="AL68" s="174"/>
      <c r="AM68" s="174"/>
      <c r="AN68" s="139"/>
      <c r="AO68" s="656"/>
      <c r="AP68" s="657"/>
      <c r="AQ68" s="657"/>
      <c r="AR68" s="657"/>
      <c r="AS68" s="657"/>
      <c r="AT68" s="658"/>
      <c r="AU68" s="140"/>
    </row>
    <row r="69" spans="2:47" s="65" customFormat="1" ht="14.45" hidden="1" customHeight="1" x14ac:dyDescent="0.25">
      <c r="B69" s="313"/>
      <c r="C69" s="152" t="s">
        <v>116</v>
      </c>
      <c r="D69" s="521">
        <f>D70+(F70/60)</f>
        <v>0</v>
      </c>
      <c r="E69" s="495"/>
      <c r="F69" s="495"/>
      <c r="G69" s="496"/>
      <c r="H69" s="495">
        <f>H70+(J70/60)</f>
        <v>0</v>
      </c>
      <c r="I69" s="495"/>
      <c r="J69" s="495"/>
      <c r="K69" s="496"/>
      <c r="L69" s="495">
        <f>L70+(N70/60)</f>
        <v>0</v>
      </c>
      <c r="M69" s="495"/>
      <c r="N69" s="495"/>
      <c r="O69" s="496"/>
      <c r="P69" s="495">
        <f>P70+(R70/60)</f>
        <v>0</v>
      </c>
      <c r="Q69" s="495"/>
      <c r="R69" s="495"/>
      <c r="S69" s="496"/>
      <c r="T69" s="495">
        <f>T70+(V70/60)</f>
        <v>0</v>
      </c>
      <c r="U69" s="495"/>
      <c r="V69" s="495"/>
      <c r="W69" s="496"/>
      <c r="X69" s="495">
        <f>X70+(Z70/60)</f>
        <v>0</v>
      </c>
      <c r="Y69" s="495"/>
      <c r="Z69" s="495"/>
      <c r="AA69" s="496"/>
      <c r="AB69" s="495">
        <f>AB70+(AD70/60)</f>
        <v>0</v>
      </c>
      <c r="AC69" s="495"/>
      <c r="AD69" s="495"/>
      <c r="AE69" s="496"/>
      <c r="AF69" s="521">
        <f>SUM(D69:AE69)</f>
        <v>0</v>
      </c>
      <c r="AG69" s="495"/>
      <c r="AH69" s="495"/>
      <c r="AI69" s="522"/>
      <c r="AJ69" s="532"/>
      <c r="AK69" s="138"/>
      <c r="AL69" s="174"/>
      <c r="AM69" s="174"/>
      <c r="AN69" s="139"/>
      <c r="AO69" s="656"/>
      <c r="AP69" s="657"/>
      <c r="AQ69" s="657"/>
      <c r="AR69" s="657"/>
      <c r="AS69" s="657"/>
      <c r="AT69" s="658"/>
      <c r="AU69" s="140"/>
    </row>
    <row r="70" spans="2:47" ht="20.100000000000001" customHeight="1" x14ac:dyDescent="0.25">
      <c r="B70" s="312"/>
      <c r="C70" s="181" t="s">
        <v>117</v>
      </c>
      <c r="D70" s="169"/>
      <c r="E70" s="160" t="s">
        <v>118</v>
      </c>
      <c r="F70" s="170"/>
      <c r="G70" s="161" t="s">
        <v>119</v>
      </c>
      <c r="H70" s="171"/>
      <c r="I70" s="160" t="s">
        <v>118</v>
      </c>
      <c r="J70" s="170"/>
      <c r="K70" s="161" t="s">
        <v>119</v>
      </c>
      <c r="L70" s="171"/>
      <c r="M70" s="160" t="s">
        <v>118</v>
      </c>
      <c r="N70" s="170"/>
      <c r="O70" s="161" t="s">
        <v>119</v>
      </c>
      <c r="P70" s="171"/>
      <c r="Q70" s="160" t="s">
        <v>118</v>
      </c>
      <c r="R70" s="170"/>
      <c r="S70" s="161" t="s">
        <v>119</v>
      </c>
      <c r="T70" s="171"/>
      <c r="U70" s="160" t="s">
        <v>118</v>
      </c>
      <c r="V70" s="170"/>
      <c r="W70" s="161" t="s">
        <v>119</v>
      </c>
      <c r="X70" s="171"/>
      <c r="Y70" s="160" t="s">
        <v>118</v>
      </c>
      <c r="Z70" s="170"/>
      <c r="AA70" s="161" t="s">
        <v>119</v>
      </c>
      <c r="AB70" s="171"/>
      <c r="AC70" s="160" t="s">
        <v>118</v>
      </c>
      <c r="AD70" s="170"/>
      <c r="AE70" s="162" t="s">
        <v>119</v>
      </c>
      <c r="AF70" s="163">
        <f>ROUNDDOWN(AF69,0)</f>
        <v>0</v>
      </c>
      <c r="AG70" s="164" t="s">
        <v>118</v>
      </c>
      <c r="AH70" s="165">
        <f>(AF69-AF70)*60</f>
        <v>0</v>
      </c>
      <c r="AI70" s="166" t="s">
        <v>119</v>
      </c>
      <c r="AJ70" s="532"/>
      <c r="AK70" s="138"/>
      <c r="AL70" s="174"/>
      <c r="AM70" s="174"/>
      <c r="AN70" s="47"/>
      <c r="AO70" s="656"/>
      <c r="AP70" s="657"/>
      <c r="AQ70" s="657"/>
      <c r="AR70" s="657"/>
      <c r="AS70" s="657"/>
      <c r="AT70" s="658"/>
      <c r="AU70" s="51"/>
    </row>
    <row r="71" spans="2:47" x14ac:dyDescent="0.25">
      <c r="B71" s="312"/>
      <c r="C71" s="182" t="s">
        <v>120</v>
      </c>
      <c r="D71" s="509">
        <f>MAX(F68,IF($U$12=$AM$12,$AE$12,HLOOKUP(G68,Rates,$AL$12,FALSE)))</f>
        <v>11.44</v>
      </c>
      <c r="E71" s="500"/>
      <c r="F71" s="500"/>
      <c r="G71" s="501"/>
      <c r="H71" s="499">
        <f>MAX(J68,IF($U$12=$AM$12,$AE$12,HLOOKUP(K68,Rates,$AL$12,FALSE)))</f>
        <v>11.44</v>
      </c>
      <c r="I71" s="500"/>
      <c r="J71" s="500"/>
      <c r="K71" s="501"/>
      <c r="L71" s="499">
        <f>MAX(N68,IF($U$12=$AM$12,$AE$12,HLOOKUP(O68,Rates,$AL$12,FALSE)))</f>
        <v>11.44</v>
      </c>
      <c r="M71" s="500"/>
      <c r="N71" s="500"/>
      <c r="O71" s="501"/>
      <c r="P71" s="499">
        <f>MAX(R68,IF($U$12=$AM$12,$AE$12,HLOOKUP(S68,Rates,$AL$12,FALSE)))</f>
        <v>11.44</v>
      </c>
      <c r="Q71" s="500"/>
      <c r="R71" s="500"/>
      <c r="S71" s="501"/>
      <c r="T71" s="499">
        <f>MAX(V68,IF($U$12=$AM$12,$AE$12,HLOOKUP(W68,Rates,$AL$12,FALSE)))</f>
        <v>11.44</v>
      </c>
      <c r="U71" s="500"/>
      <c r="V71" s="500"/>
      <c r="W71" s="501"/>
      <c r="X71" s="499">
        <f>MAX(Z68,IF($U$12=$AM$12,$AE$12,HLOOKUP(AA68,Rates,$AL$12,FALSE)))</f>
        <v>11.44</v>
      </c>
      <c r="Y71" s="500"/>
      <c r="Z71" s="500"/>
      <c r="AA71" s="501"/>
      <c r="AB71" s="499">
        <f>MAX(AD68,IF($U$12=$AM$12,$AE$12,HLOOKUP(AE68,Rates,$AL$12,FALSE)))</f>
        <v>11.44</v>
      </c>
      <c r="AC71" s="500"/>
      <c r="AD71" s="500"/>
      <c r="AE71" s="519"/>
      <c r="AF71" s="516">
        <f>SUMPRODUCT(D71:AE71,D69:AE69)</f>
        <v>0</v>
      </c>
      <c r="AG71" s="517"/>
      <c r="AH71" s="517"/>
      <c r="AI71" s="518"/>
      <c r="AJ71" s="532"/>
      <c r="AK71" s="138"/>
      <c r="AL71" s="322">
        <f>AF71*IF($U$12="Demonstrator Rate",0.1711,0.1207)</f>
        <v>0</v>
      </c>
      <c r="AM71" s="174"/>
      <c r="AN71" s="47"/>
      <c r="AO71" s="656"/>
      <c r="AP71" s="657"/>
      <c r="AQ71" s="657"/>
      <c r="AR71" s="657"/>
      <c r="AS71" s="657"/>
      <c r="AT71" s="658"/>
      <c r="AU71" s="51"/>
    </row>
    <row r="72" spans="2:47" s="65" customFormat="1" ht="14.45" hidden="1" customHeight="1" x14ac:dyDescent="0.25">
      <c r="B72" s="313"/>
      <c r="C72" s="152" t="s">
        <v>121</v>
      </c>
      <c r="D72" s="179">
        <f>DATEDIF($D$6,D$67,"Y")</f>
        <v>125</v>
      </c>
      <c r="E72" s="154">
        <f>VLOOKUP(D72,Rates!$C:$D,2,1)</f>
        <v>6</v>
      </c>
      <c r="F72" s="158">
        <f>HLOOKUP(G72,Rates,E72,FALSE)</f>
        <v>11.44</v>
      </c>
      <c r="G72" s="156" t="str">
        <f>HLOOKUP(D$67,Rates!$1:$2,2,1)</f>
        <v>R</v>
      </c>
      <c r="H72" s="157">
        <f>DATEDIF($D$6,H$67,"Y")</f>
        <v>125</v>
      </c>
      <c r="I72" s="154">
        <f>VLOOKUP(H72,Rates!$C:$D,2,1)</f>
        <v>6</v>
      </c>
      <c r="J72" s="158">
        <f>HLOOKUP(K72,Rates,I72,FALSE)</f>
        <v>11.44</v>
      </c>
      <c r="K72" s="156" t="str">
        <f>HLOOKUP(H$67,Rates!$1:$2,2,1)</f>
        <v>R</v>
      </c>
      <c r="L72" s="157">
        <f>DATEDIF($D$6,L$67,"Y")</f>
        <v>125</v>
      </c>
      <c r="M72" s="154">
        <f>VLOOKUP(L72,Rates!$C:$D,2,1)</f>
        <v>6</v>
      </c>
      <c r="N72" s="158">
        <f>HLOOKUP(O72,Rates,M72,FALSE)</f>
        <v>11.44</v>
      </c>
      <c r="O72" s="156" t="str">
        <f>HLOOKUP(L$67,Rates!$1:$2,2,1)</f>
        <v>R</v>
      </c>
      <c r="P72" s="157">
        <f>DATEDIF($D$6,P$67,"Y")</f>
        <v>125</v>
      </c>
      <c r="Q72" s="154">
        <f>VLOOKUP(P72,Rates!$C:$D,2,1)</f>
        <v>6</v>
      </c>
      <c r="R72" s="158">
        <f>HLOOKUP(S72,Rates,Q72,FALSE)</f>
        <v>11.44</v>
      </c>
      <c r="S72" s="156" t="str">
        <f>HLOOKUP(P$67,Rates!$1:$2,2,1)</f>
        <v>R</v>
      </c>
      <c r="T72" s="157">
        <f>DATEDIF($D$6,T$67,"Y")</f>
        <v>125</v>
      </c>
      <c r="U72" s="154">
        <f>VLOOKUP(T72,Rates!$C:$D,2,1)</f>
        <v>6</v>
      </c>
      <c r="V72" s="158">
        <f>HLOOKUP(W72,Rates,U72,FALSE)</f>
        <v>11.44</v>
      </c>
      <c r="W72" s="156" t="str">
        <f>HLOOKUP(T$67,Rates!$1:$2,2,1)</f>
        <v>R</v>
      </c>
      <c r="X72" s="157">
        <f>DATEDIF($D$6,X$67,"Y")</f>
        <v>125</v>
      </c>
      <c r="Y72" s="154">
        <f>VLOOKUP(X72,Rates!$C:$D,2,1)</f>
        <v>6</v>
      </c>
      <c r="Z72" s="158">
        <f>HLOOKUP(AA72,Rates,Y72,FALSE)</f>
        <v>11.44</v>
      </c>
      <c r="AA72" s="156" t="str">
        <f>HLOOKUP(X$67,Rates!$1:$2,2,1)</f>
        <v>R</v>
      </c>
      <c r="AB72" s="157">
        <f>DATEDIF($D$6,AB$67,"Y")</f>
        <v>125</v>
      </c>
      <c r="AC72" s="154">
        <f>VLOOKUP(AB72,Rates!$C:$D,2,1)</f>
        <v>6</v>
      </c>
      <c r="AD72" s="158">
        <f>HLOOKUP(AE72,Rates,AC72,FALSE)</f>
        <v>11.44</v>
      </c>
      <c r="AE72" s="156" t="str">
        <f>HLOOKUP(AB$67,Rates!$1:$2,2,1)</f>
        <v>R</v>
      </c>
      <c r="AF72" s="510"/>
      <c r="AG72" s="511"/>
      <c r="AH72" s="511"/>
      <c r="AI72" s="512"/>
      <c r="AJ72" s="532"/>
      <c r="AK72" s="138"/>
      <c r="AM72" s="174"/>
      <c r="AN72" s="139"/>
      <c r="AO72" s="656"/>
      <c r="AP72" s="657"/>
      <c r="AQ72" s="657"/>
      <c r="AR72" s="657"/>
      <c r="AS72" s="657"/>
      <c r="AT72" s="658"/>
      <c r="AU72" s="140"/>
    </row>
    <row r="73" spans="2:47" s="65" customFormat="1" ht="14.45" hidden="1" customHeight="1" x14ac:dyDescent="0.25">
      <c r="B73" s="313"/>
      <c r="C73" s="152" t="s">
        <v>122</v>
      </c>
      <c r="D73" s="521">
        <f>D74+(F74/60)</f>
        <v>0</v>
      </c>
      <c r="E73" s="495"/>
      <c r="F73" s="495"/>
      <c r="G73" s="496"/>
      <c r="H73" s="495">
        <f>H74+(J74/60)</f>
        <v>0</v>
      </c>
      <c r="I73" s="495"/>
      <c r="J73" s="495"/>
      <c r="K73" s="496"/>
      <c r="L73" s="495">
        <f>L74+(N74/60)</f>
        <v>0</v>
      </c>
      <c r="M73" s="495"/>
      <c r="N73" s="495"/>
      <c r="O73" s="496"/>
      <c r="P73" s="495">
        <f>P74+(R74/60)</f>
        <v>0</v>
      </c>
      <c r="Q73" s="495"/>
      <c r="R73" s="495"/>
      <c r="S73" s="496"/>
      <c r="T73" s="495">
        <f>T74+(V74/60)</f>
        <v>0</v>
      </c>
      <c r="U73" s="495"/>
      <c r="V73" s="495"/>
      <c r="W73" s="496"/>
      <c r="X73" s="495">
        <f>X74+(Z74/60)</f>
        <v>0</v>
      </c>
      <c r="Y73" s="495"/>
      <c r="Z73" s="495"/>
      <c r="AA73" s="496"/>
      <c r="AB73" s="495">
        <f>AB74+(AD74/60)</f>
        <v>0</v>
      </c>
      <c r="AC73" s="495"/>
      <c r="AD73" s="495"/>
      <c r="AE73" s="496"/>
      <c r="AF73" s="521">
        <f>SUM(D73:AE73)</f>
        <v>0</v>
      </c>
      <c r="AG73" s="495"/>
      <c r="AH73" s="495"/>
      <c r="AI73" s="522"/>
      <c r="AJ73" s="532"/>
      <c r="AK73" s="138"/>
      <c r="AM73" s="174"/>
      <c r="AN73" s="139"/>
      <c r="AO73" s="656"/>
      <c r="AP73" s="657"/>
      <c r="AQ73" s="657"/>
      <c r="AR73" s="657"/>
      <c r="AS73" s="657"/>
      <c r="AT73" s="658"/>
      <c r="AU73" s="140"/>
    </row>
    <row r="74" spans="2:47" ht="20.100000000000001" hidden="1" customHeight="1" x14ac:dyDescent="0.25">
      <c r="B74" s="312"/>
      <c r="C74" s="181" t="s">
        <v>123</v>
      </c>
      <c r="D74" s="169"/>
      <c r="E74" s="160" t="s">
        <v>118</v>
      </c>
      <c r="F74" s="170"/>
      <c r="G74" s="161" t="s">
        <v>119</v>
      </c>
      <c r="H74" s="171"/>
      <c r="I74" s="160" t="s">
        <v>118</v>
      </c>
      <c r="J74" s="170"/>
      <c r="K74" s="161" t="s">
        <v>119</v>
      </c>
      <c r="L74" s="171"/>
      <c r="M74" s="160" t="s">
        <v>118</v>
      </c>
      <c r="N74" s="170"/>
      <c r="O74" s="161" t="s">
        <v>119</v>
      </c>
      <c r="P74" s="171"/>
      <c r="Q74" s="160" t="s">
        <v>118</v>
      </c>
      <c r="R74" s="170"/>
      <c r="S74" s="161" t="s">
        <v>119</v>
      </c>
      <c r="T74" s="171"/>
      <c r="U74" s="160" t="s">
        <v>118</v>
      </c>
      <c r="V74" s="170"/>
      <c r="W74" s="161" t="s">
        <v>119</v>
      </c>
      <c r="X74" s="171"/>
      <c r="Y74" s="160" t="s">
        <v>118</v>
      </c>
      <c r="Z74" s="170"/>
      <c r="AA74" s="161" t="s">
        <v>119</v>
      </c>
      <c r="AB74" s="171"/>
      <c r="AC74" s="160" t="s">
        <v>118</v>
      </c>
      <c r="AD74" s="170"/>
      <c r="AE74" s="162" t="s">
        <v>119</v>
      </c>
      <c r="AF74" s="163">
        <f>ROUNDDOWN(AF73,0)</f>
        <v>0</v>
      </c>
      <c r="AG74" s="164" t="s">
        <v>118</v>
      </c>
      <c r="AH74" s="165">
        <f>(AF73-AF74)*60</f>
        <v>0</v>
      </c>
      <c r="AI74" s="166" t="s">
        <v>119</v>
      </c>
      <c r="AJ74" s="532"/>
      <c r="AK74" s="138"/>
      <c r="AL74" s="174"/>
      <c r="AM74" s="174"/>
      <c r="AN74" s="47"/>
      <c r="AO74" s="656"/>
      <c r="AP74" s="657"/>
      <c r="AQ74" s="657"/>
      <c r="AR74" s="657"/>
      <c r="AS74" s="657"/>
      <c r="AT74" s="658"/>
      <c r="AU74" s="51"/>
    </row>
    <row r="75" spans="2:47" ht="14.45" hidden="1" customHeight="1" x14ac:dyDescent="0.25">
      <c r="B75" s="312"/>
      <c r="C75" s="182" t="s">
        <v>124</v>
      </c>
      <c r="D75" s="509">
        <f>MAX(F72,IF($U$14=$AM$14,$AE$14,HLOOKUP(G72,Rates,$AL$14,FALSE)))</f>
        <v>11.44</v>
      </c>
      <c r="E75" s="500"/>
      <c r="F75" s="500"/>
      <c r="G75" s="501"/>
      <c r="H75" s="499">
        <f>MAX(J72,IF($U$14=$AM$14,$AE$14,HLOOKUP(K72,Rates,$AL$14,FALSE)))</f>
        <v>11.44</v>
      </c>
      <c r="I75" s="500"/>
      <c r="J75" s="500"/>
      <c r="K75" s="501"/>
      <c r="L75" s="499">
        <f>MAX(N72,IF($U$14=$AM$14,$AE$14,HLOOKUP(O72,Rates,$AL$14,FALSE)))</f>
        <v>11.44</v>
      </c>
      <c r="M75" s="500"/>
      <c r="N75" s="500"/>
      <c r="O75" s="501"/>
      <c r="P75" s="499">
        <f>MAX(R72,IF($U$14=$AM$14,$AE$14,HLOOKUP(S72,Rates,$AL$14,FALSE)))</f>
        <v>11.44</v>
      </c>
      <c r="Q75" s="500"/>
      <c r="R75" s="500"/>
      <c r="S75" s="501"/>
      <c r="T75" s="499">
        <f>MAX(V72,IF($U$14=$AM$14,$AE$14,HLOOKUP(W72,Rates,$AL$14,FALSE)))</f>
        <v>11.44</v>
      </c>
      <c r="U75" s="500"/>
      <c r="V75" s="500"/>
      <c r="W75" s="501"/>
      <c r="X75" s="499">
        <f>MAX(Z72,IF($U$14=$AM$14,$AE$14,HLOOKUP(AA72,Rates,$AL$14,FALSE)))</f>
        <v>11.44</v>
      </c>
      <c r="Y75" s="500"/>
      <c r="Z75" s="500"/>
      <c r="AA75" s="501"/>
      <c r="AB75" s="499">
        <f>MAX(AD72,IF($U$14=$AM$14,$AE$14,HLOOKUP(AE72,Rates,$AL$14,FALSE)))</f>
        <v>11.44</v>
      </c>
      <c r="AC75" s="500"/>
      <c r="AD75" s="500"/>
      <c r="AE75" s="519"/>
      <c r="AF75" s="516">
        <f>SUMPRODUCT(D75:AE75,D73:AE73)</f>
        <v>0</v>
      </c>
      <c r="AG75" s="517"/>
      <c r="AH75" s="517"/>
      <c r="AI75" s="518"/>
      <c r="AJ75" s="532"/>
      <c r="AK75" s="138"/>
      <c r="AL75" s="322">
        <f>AF75*IF($U$14="Demonstrator Rate",0.1711,0.1207)</f>
        <v>0</v>
      </c>
      <c r="AM75" s="174"/>
      <c r="AN75" s="47"/>
      <c r="AO75" s="656"/>
      <c r="AP75" s="657"/>
      <c r="AQ75" s="657"/>
      <c r="AR75" s="657"/>
      <c r="AS75" s="657"/>
      <c r="AT75" s="658"/>
      <c r="AU75" s="51"/>
    </row>
    <row r="76" spans="2:47" s="65" customFormat="1" ht="14.45" hidden="1" customHeight="1" x14ac:dyDescent="0.25">
      <c r="B76" s="313"/>
      <c r="C76" s="152" t="s">
        <v>125</v>
      </c>
      <c r="D76" s="179">
        <f>DATEDIF($D$6,D$67,"Y")</f>
        <v>125</v>
      </c>
      <c r="E76" s="154">
        <f>VLOOKUP(D76,Rates!$C:$D,2,1)</f>
        <v>6</v>
      </c>
      <c r="F76" s="158">
        <f>HLOOKUP(G76,Rates,E76,FALSE)</f>
        <v>11.44</v>
      </c>
      <c r="G76" s="156" t="str">
        <f>HLOOKUP(D$67,Rates!$1:$2,2,1)</f>
        <v>R</v>
      </c>
      <c r="H76" s="157">
        <f>DATEDIF($D$6,H$67,"Y")</f>
        <v>125</v>
      </c>
      <c r="I76" s="154">
        <f>VLOOKUP(H76,Rates!$C:$D,2,1)</f>
        <v>6</v>
      </c>
      <c r="J76" s="158">
        <f>HLOOKUP(K76,Rates,I76,FALSE)</f>
        <v>11.44</v>
      </c>
      <c r="K76" s="156" t="str">
        <f>HLOOKUP(H$67,Rates!$1:$2,2,1)</f>
        <v>R</v>
      </c>
      <c r="L76" s="157">
        <f>DATEDIF($D$6,L$67,"Y")</f>
        <v>125</v>
      </c>
      <c r="M76" s="154">
        <f>VLOOKUP(L76,Rates!$C:$D,2,1)</f>
        <v>6</v>
      </c>
      <c r="N76" s="158">
        <f>HLOOKUP(O76,Rates,M76,FALSE)</f>
        <v>11.44</v>
      </c>
      <c r="O76" s="156" t="str">
        <f>HLOOKUP(L$67,Rates!$1:$2,2,1)</f>
        <v>R</v>
      </c>
      <c r="P76" s="157">
        <f>DATEDIF($D$6,P$67,"Y")</f>
        <v>125</v>
      </c>
      <c r="Q76" s="154">
        <f>VLOOKUP(P76,Rates!$C:$D,2,1)</f>
        <v>6</v>
      </c>
      <c r="R76" s="158">
        <f>HLOOKUP(S76,Rates,Q76,FALSE)</f>
        <v>11.44</v>
      </c>
      <c r="S76" s="156" t="str">
        <f>HLOOKUP(P$67,Rates!$1:$2,2,1)</f>
        <v>R</v>
      </c>
      <c r="T76" s="157">
        <f>DATEDIF($D$6,T$67,"Y")</f>
        <v>125</v>
      </c>
      <c r="U76" s="154">
        <f>VLOOKUP(T76,Rates!$C:$D,2,1)</f>
        <v>6</v>
      </c>
      <c r="V76" s="158">
        <f>HLOOKUP(W76,Rates,U76,FALSE)</f>
        <v>11.44</v>
      </c>
      <c r="W76" s="156" t="str">
        <f>HLOOKUP(T$67,Rates!$1:$2,2,1)</f>
        <v>R</v>
      </c>
      <c r="X76" s="157">
        <f>DATEDIF($D$6,X$67,"Y")</f>
        <v>125</v>
      </c>
      <c r="Y76" s="154">
        <f>VLOOKUP(X76,Rates!$C:$D,2,1)</f>
        <v>6</v>
      </c>
      <c r="Z76" s="158">
        <f>HLOOKUP(AA76,Rates,Y76,FALSE)</f>
        <v>11.44</v>
      </c>
      <c r="AA76" s="156" t="str">
        <f>HLOOKUP(X$67,Rates!$1:$2,2,1)</f>
        <v>R</v>
      </c>
      <c r="AB76" s="157">
        <f>DATEDIF($D$6,AB$67,"Y")</f>
        <v>125</v>
      </c>
      <c r="AC76" s="154">
        <f>VLOOKUP(AB76,Rates!$C:$D,2,1)</f>
        <v>6</v>
      </c>
      <c r="AD76" s="158">
        <f>HLOOKUP(AE76,Rates,AC76,FALSE)</f>
        <v>11.44</v>
      </c>
      <c r="AE76" s="156" t="str">
        <f>HLOOKUP(AB$67,Rates!$1:$2,2,1)</f>
        <v>R</v>
      </c>
      <c r="AF76" s="510"/>
      <c r="AG76" s="511"/>
      <c r="AH76" s="511"/>
      <c r="AI76" s="512"/>
      <c r="AJ76" s="532"/>
      <c r="AK76" s="138"/>
      <c r="AM76" s="174"/>
      <c r="AN76" s="139"/>
      <c r="AO76" s="656"/>
      <c r="AP76" s="657"/>
      <c r="AQ76" s="657"/>
      <c r="AR76" s="657"/>
      <c r="AS76" s="657"/>
      <c r="AT76" s="658"/>
      <c r="AU76" s="140"/>
    </row>
    <row r="77" spans="2:47" s="65" customFormat="1" ht="14.45" hidden="1" customHeight="1" x14ac:dyDescent="0.25">
      <c r="B77" s="313"/>
      <c r="C77" s="152" t="s">
        <v>126</v>
      </c>
      <c r="D77" s="521">
        <f>D78+(F78/60)</f>
        <v>0</v>
      </c>
      <c r="E77" s="495"/>
      <c r="F77" s="495"/>
      <c r="G77" s="496"/>
      <c r="H77" s="495">
        <f>H78+(J78/60)</f>
        <v>0</v>
      </c>
      <c r="I77" s="495"/>
      <c r="J77" s="495"/>
      <c r="K77" s="496"/>
      <c r="L77" s="495">
        <f>L78+(N78/60)</f>
        <v>0</v>
      </c>
      <c r="M77" s="495"/>
      <c r="N77" s="495"/>
      <c r="O77" s="496"/>
      <c r="P77" s="495">
        <f>P78+(R78/60)</f>
        <v>0</v>
      </c>
      <c r="Q77" s="495"/>
      <c r="R77" s="495"/>
      <c r="S77" s="496"/>
      <c r="T77" s="495">
        <f>T78+(V78/60)</f>
        <v>0</v>
      </c>
      <c r="U77" s="495"/>
      <c r="V77" s="495"/>
      <c r="W77" s="496"/>
      <c r="X77" s="495">
        <f>X78+(Z78/60)</f>
        <v>0</v>
      </c>
      <c r="Y77" s="495"/>
      <c r="Z77" s="495"/>
      <c r="AA77" s="496"/>
      <c r="AB77" s="495">
        <f>AB78+(AD78/60)</f>
        <v>0</v>
      </c>
      <c r="AC77" s="495"/>
      <c r="AD77" s="495"/>
      <c r="AE77" s="496"/>
      <c r="AF77" s="521">
        <f>SUM(D77:AE77)</f>
        <v>0</v>
      </c>
      <c r="AG77" s="495"/>
      <c r="AH77" s="495"/>
      <c r="AI77" s="522"/>
      <c r="AJ77" s="532"/>
      <c r="AK77" s="138"/>
      <c r="AM77" s="174"/>
      <c r="AN77" s="139"/>
      <c r="AO77" s="656"/>
      <c r="AP77" s="657"/>
      <c r="AQ77" s="657"/>
      <c r="AR77" s="657"/>
      <c r="AS77" s="657"/>
      <c r="AT77" s="658"/>
      <c r="AU77" s="140"/>
    </row>
    <row r="78" spans="2:47" ht="20.100000000000001" hidden="1" customHeight="1" x14ac:dyDescent="0.25">
      <c r="B78" s="312"/>
      <c r="C78" s="181" t="s">
        <v>127</v>
      </c>
      <c r="D78" s="169"/>
      <c r="E78" s="160" t="s">
        <v>118</v>
      </c>
      <c r="F78" s="170"/>
      <c r="G78" s="161" t="s">
        <v>119</v>
      </c>
      <c r="H78" s="171"/>
      <c r="I78" s="160" t="s">
        <v>118</v>
      </c>
      <c r="J78" s="170"/>
      <c r="K78" s="161" t="s">
        <v>119</v>
      </c>
      <c r="L78" s="171"/>
      <c r="M78" s="160" t="s">
        <v>118</v>
      </c>
      <c r="N78" s="170"/>
      <c r="O78" s="161" t="s">
        <v>119</v>
      </c>
      <c r="P78" s="171"/>
      <c r="Q78" s="160" t="s">
        <v>118</v>
      </c>
      <c r="R78" s="170"/>
      <c r="S78" s="161" t="s">
        <v>119</v>
      </c>
      <c r="T78" s="171"/>
      <c r="U78" s="160" t="s">
        <v>118</v>
      </c>
      <c r="V78" s="170"/>
      <c r="W78" s="161" t="s">
        <v>119</v>
      </c>
      <c r="X78" s="171"/>
      <c r="Y78" s="160" t="s">
        <v>118</v>
      </c>
      <c r="Z78" s="170"/>
      <c r="AA78" s="161" t="s">
        <v>119</v>
      </c>
      <c r="AB78" s="171"/>
      <c r="AC78" s="160" t="s">
        <v>118</v>
      </c>
      <c r="AD78" s="170"/>
      <c r="AE78" s="162" t="s">
        <v>119</v>
      </c>
      <c r="AF78" s="163">
        <f>ROUNDDOWN(AF77,0)</f>
        <v>0</v>
      </c>
      <c r="AG78" s="164" t="s">
        <v>118</v>
      </c>
      <c r="AH78" s="165">
        <f>(AF77-AF78)*60</f>
        <v>0</v>
      </c>
      <c r="AI78" s="166" t="s">
        <v>119</v>
      </c>
      <c r="AJ78" s="532"/>
      <c r="AK78" s="138"/>
      <c r="AL78" s="174"/>
      <c r="AM78" s="174"/>
      <c r="AN78" s="47"/>
      <c r="AO78" s="656"/>
      <c r="AP78" s="657"/>
      <c r="AQ78" s="657"/>
      <c r="AR78" s="657"/>
      <c r="AS78" s="657"/>
      <c r="AT78" s="658"/>
      <c r="AU78" s="51"/>
    </row>
    <row r="79" spans="2:47" ht="14.45" hidden="1" customHeight="1" x14ac:dyDescent="0.25">
      <c r="B79" s="312"/>
      <c r="C79" s="181" t="s">
        <v>128</v>
      </c>
      <c r="D79" s="541">
        <f>MAX(F76,IF($U$16=$AM$16,$AE$16,HLOOKUP(G76,Rates,$AL$16,FALSE)))</f>
        <v>11.44</v>
      </c>
      <c r="E79" s="524"/>
      <c r="F79" s="524"/>
      <c r="G79" s="525"/>
      <c r="H79" s="523">
        <f>MAX(J76,IF($U$16=$AM$16,$AE$16,HLOOKUP(K76,Rates,$AL$16,FALSE)))</f>
        <v>11.44</v>
      </c>
      <c r="I79" s="524"/>
      <c r="J79" s="524"/>
      <c r="K79" s="525"/>
      <c r="L79" s="523">
        <f>MAX(N76,IF($U$16=$AM$16,$AE$16,HLOOKUP(O76,Rates,$AL$16,FALSE)))</f>
        <v>11.44</v>
      </c>
      <c r="M79" s="524"/>
      <c r="N79" s="524"/>
      <c r="O79" s="525"/>
      <c r="P79" s="523">
        <f>MAX(R76,IF($U$16=$AM$16,$AE$16,HLOOKUP(S76,Rates,$AL$16,FALSE)))</f>
        <v>11.44</v>
      </c>
      <c r="Q79" s="524"/>
      <c r="R79" s="524"/>
      <c r="S79" s="525"/>
      <c r="T79" s="523">
        <f>MAX(V76,IF($U$16=$AM$16,$AE$16,HLOOKUP(W76,Rates,$AL$16,FALSE)))</f>
        <v>11.44</v>
      </c>
      <c r="U79" s="524"/>
      <c r="V79" s="524"/>
      <c r="W79" s="525"/>
      <c r="X79" s="523">
        <f>MAX(Z76,IF($U$16=$AM$16,$AE$16,HLOOKUP(AA76,Rates,$AL$16,FALSE)))</f>
        <v>11.44</v>
      </c>
      <c r="Y79" s="524"/>
      <c r="Z79" s="524"/>
      <c r="AA79" s="525"/>
      <c r="AB79" s="523">
        <f>MAX(AD76,IF($U$16=$AM$16,$AE$16,HLOOKUP(AE76,Rates,$AL$16,FALSE)))</f>
        <v>11.44</v>
      </c>
      <c r="AC79" s="524"/>
      <c r="AD79" s="524"/>
      <c r="AE79" s="662"/>
      <c r="AF79" s="516">
        <f>SUMPRODUCT(D79:AE79,D77:AE77)</f>
        <v>0</v>
      </c>
      <c r="AG79" s="517"/>
      <c r="AH79" s="517"/>
      <c r="AI79" s="518"/>
      <c r="AJ79" s="532"/>
      <c r="AK79" s="138"/>
      <c r="AL79" s="322">
        <f>AF79*IF($U$16="Demonstrator Rate",0.1711,0.1207)</f>
        <v>0</v>
      </c>
      <c r="AM79" s="174"/>
      <c r="AN79" s="47"/>
      <c r="AO79" s="656"/>
      <c r="AP79" s="657"/>
      <c r="AQ79" s="657"/>
      <c r="AR79" s="657"/>
      <c r="AS79" s="657"/>
      <c r="AT79" s="658"/>
      <c r="AU79" s="51"/>
    </row>
    <row r="80" spans="2:47" s="65" customFormat="1" ht="14.45" hidden="1" customHeight="1" x14ac:dyDescent="0.25">
      <c r="B80" s="313"/>
      <c r="C80" s="281" t="s">
        <v>129</v>
      </c>
      <c r="D80" s="520">
        <f>((D70+(F70/60))*D71)+((D74+(F74/60))*D75)+((D78+(F78/60))*D79)</f>
        <v>0</v>
      </c>
      <c r="E80" s="474"/>
      <c r="F80" s="474"/>
      <c r="G80" s="475"/>
      <c r="H80" s="473">
        <f>((H70+(J70/60))*H71)+((H74+(J74/60))*H75)+((H78+(J78/60))*H79)</f>
        <v>0</v>
      </c>
      <c r="I80" s="474"/>
      <c r="J80" s="474"/>
      <c r="K80" s="475"/>
      <c r="L80" s="473">
        <f>((L70+(N70/60))*L71)+((L74+(N74/60))*L75)+((L78+(N78/60))*L79)</f>
        <v>0</v>
      </c>
      <c r="M80" s="474"/>
      <c r="N80" s="474"/>
      <c r="O80" s="475"/>
      <c r="P80" s="473">
        <f>((P70+(R70/60))*P71)+((P74+(R74/60))*P75)+((P78+(R78/60))*P79)</f>
        <v>0</v>
      </c>
      <c r="Q80" s="474"/>
      <c r="R80" s="474"/>
      <c r="S80" s="475"/>
      <c r="T80" s="473">
        <f>((T70+(V70/60))*T71)+((T74+(V74/60))*T75)+((T78+(V78/60))*T79)</f>
        <v>0</v>
      </c>
      <c r="U80" s="474"/>
      <c r="V80" s="474"/>
      <c r="W80" s="475"/>
      <c r="X80" s="473">
        <f>((X70+(Z70/60))*X71)+((X74+(Z74/60))*X75)+((X78+(Z78/60))*X79)</f>
        <v>0</v>
      </c>
      <c r="Y80" s="474"/>
      <c r="Z80" s="474"/>
      <c r="AA80" s="475"/>
      <c r="AB80" s="473">
        <f>((AB70+(AD70/60))*AB71)+((AB74+(AD74/60))*AB75)+((AB78+(AD78/60))*AB79)</f>
        <v>0</v>
      </c>
      <c r="AC80" s="474"/>
      <c r="AD80" s="474"/>
      <c r="AE80" s="543"/>
      <c r="AF80" s="470">
        <f>AF79+AF75+AF71</f>
        <v>0</v>
      </c>
      <c r="AG80" s="471"/>
      <c r="AH80" s="471"/>
      <c r="AI80" s="472"/>
      <c r="AJ80" s="532"/>
      <c r="AK80" s="138"/>
      <c r="AL80" s="173">
        <f>AF69+AF73+AF77+AF81</f>
        <v>0</v>
      </c>
      <c r="AM80" s="174" t="str">
        <f>IF(AND(AL80&gt;0,AD8="Yes",OR(D82="",F82="",H82="",J82="",L82="",N82="",P82="",R82="",T82="",V82="",X82="",Z82="",AB82="",AD82="")),"FALSE","TRUE")</f>
        <v>TRUE</v>
      </c>
      <c r="AN80" s="139"/>
      <c r="AO80" s="656"/>
      <c r="AP80" s="657"/>
      <c r="AQ80" s="657"/>
      <c r="AR80" s="657"/>
      <c r="AS80" s="657"/>
      <c r="AT80" s="658"/>
      <c r="AU80" s="140"/>
    </row>
    <row r="81" spans="2:47" s="65" customFormat="1" ht="14.45" hidden="1" customHeight="1" x14ac:dyDescent="0.25">
      <c r="B81" s="313"/>
      <c r="C81" s="152" t="s">
        <v>130</v>
      </c>
      <c r="D81" s="536">
        <f>D82+(F82/60)</f>
        <v>0</v>
      </c>
      <c r="E81" s="497"/>
      <c r="F81" s="497"/>
      <c r="G81" s="498"/>
      <c r="H81" s="497">
        <f>H82+(J82/60)</f>
        <v>0</v>
      </c>
      <c r="I81" s="497"/>
      <c r="J81" s="497"/>
      <c r="K81" s="498"/>
      <c r="L81" s="497">
        <f>L82+(N82/60)</f>
        <v>0</v>
      </c>
      <c r="M81" s="497"/>
      <c r="N81" s="497"/>
      <c r="O81" s="498"/>
      <c r="P81" s="497">
        <f>P82+(R82/60)</f>
        <v>0</v>
      </c>
      <c r="Q81" s="497"/>
      <c r="R81" s="497"/>
      <c r="S81" s="498"/>
      <c r="T81" s="497">
        <f>T82+(V82/60)</f>
        <v>0</v>
      </c>
      <c r="U81" s="497"/>
      <c r="V81" s="497"/>
      <c r="W81" s="498"/>
      <c r="X81" s="497">
        <f>X82+(Z82/60)</f>
        <v>0</v>
      </c>
      <c r="Y81" s="497"/>
      <c r="Z81" s="497"/>
      <c r="AA81" s="498"/>
      <c r="AB81" s="497">
        <f>AB82+(AD82/60)</f>
        <v>0</v>
      </c>
      <c r="AC81" s="497"/>
      <c r="AD81" s="497"/>
      <c r="AE81" s="498"/>
      <c r="AF81" s="536">
        <f>SUM(D81:AE81)</f>
        <v>0</v>
      </c>
      <c r="AG81" s="497"/>
      <c r="AH81" s="497"/>
      <c r="AI81" s="537"/>
      <c r="AJ81" s="532"/>
      <c r="AK81" s="138"/>
      <c r="AL81" s="173"/>
      <c r="AM81" s="174"/>
      <c r="AN81" s="139"/>
      <c r="AO81" s="656"/>
      <c r="AP81" s="657"/>
      <c r="AQ81" s="657"/>
      <c r="AR81" s="657"/>
      <c r="AS81" s="657"/>
      <c r="AT81" s="658"/>
      <c r="AU81" s="140"/>
    </row>
    <row r="82" spans="2:47" ht="20.100000000000001" customHeight="1" x14ac:dyDescent="0.25">
      <c r="B82" s="312"/>
      <c r="C82" s="189" t="s">
        <v>131</v>
      </c>
      <c r="D82" s="169"/>
      <c r="E82" s="160" t="s">
        <v>118</v>
      </c>
      <c r="F82" s="170"/>
      <c r="G82" s="161" t="s">
        <v>119</v>
      </c>
      <c r="H82" s="171"/>
      <c r="I82" s="160" t="s">
        <v>118</v>
      </c>
      <c r="J82" s="170"/>
      <c r="K82" s="161" t="s">
        <v>119</v>
      </c>
      <c r="L82" s="171"/>
      <c r="M82" s="160" t="s">
        <v>118</v>
      </c>
      <c r="N82" s="170"/>
      <c r="O82" s="161" t="s">
        <v>119</v>
      </c>
      <c r="P82" s="171"/>
      <c r="Q82" s="160" t="s">
        <v>118</v>
      </c>
      <c r="R82" s="170"/>
      <c r="S82" s="161" t="s">
        <v>119</v>
      </c>
      <c r="T82" s="171"/>
      <c r="U82" s="160" t="s">
        <v>118</v>
      </c>
      <c r="V82" s="170"/>
      <c r="W82" s="161" t="s">
        <v>119</v>
      </c>
      <c r="X82" s="171"/>
      <c r="Y82" s="160" t="s">
        <v>118</v>
      </c>
      <c r="Z82" s="170"/>
      <c r="AA82" s="161" t="s">
        <v>119</v>
      </c>
      <c r="AB82" s="171"/>
      <c r="AC82" s="160" t="s">
        <v>118</v>
      </c>
      <c r="AD82" s="170"/>
      <c r="AE82" s="162" t="s">
        <v>119</v>
      </c>
      <c r="AF82" s="175">
        <f>ROUNDDOWN(AF81,0)</f>
        <v>0</v>
      </c>
      <c r="AG82" s="176" t="s">
        <v>118</v>
      </c>
      <c r="AH82" s="177">
        <f>ROUND((AF81-AF82)*60,0)</f>
        <v>0</v>
      </c>
      <c r="AI82" s="178" t="s">
        <v>119</v>
      </c>
      <c r="AJ82" s="532"/>
      <c r="AK82" s="138"/>
      <c r="AL82" s="174"/>
      <c r="AM82" s="174"/>
      <c r="AN82" s="190"/>
      <c r="AO82" s="656"/>
      <c r="AP82" s="657"/>
      <c r="AQ82" s="657"/>
      <c r="AR82" s="657"/>
      <c r="AS82" s="657"/>
      <c r="AT82" s="658"/>
      <c r="AU82" s="51"/>
    </row>
    <row r="83" spans="2:47" x14ac:dyDescent="0.25">
      <c r="B83" s="312">
        <f>B67+7</f>
        <v>45740</v>
      </c>
      <c r="C83" s="327" t="s">
        <v>113</v>
      </c>
      <c r="D83" s="624">
        <f>IF(ISNA(B83),"",B83)</f>
        <v>45740</v>
      </c>
      <c r="E83" s="530"/>
      <c r="F83" s="530"/>
      <c r="G83" s="531"/>
      <c r="H83" s="529">
        <f>IF(ISNA(B83),"",D83+1)</f>
        <v>45741</v>
      </c>
      <c r="I83" s="530"/>
      <c r="J83" s="530"/>
      <c r="K83" s="531"/>
      <c r="L83" s="529">
        <f>IF(ISNA(B83),"",H83+1)</f>
        <v>45742</v>
      </c>
      <c r="M83" s="530"/>
      <c r="N83" s="530"/>
      <c r="O83" s="531"/>
      <c r="P83" s="529">
        <f>IF(ISNA(B83),"",L83+1)</f>
        <v>45743</v>
      </c>
      <c r="Q83" s="530"/>
      <c r="R83" s="530"/>
      <c r="S83" s="531"/>
      <c r="T83" s="529">
        <f>IF(ISNA(B83),"",P83+1)</f>
        <v>45744</v>
      </c>
      <c r="U83" s="530"/>
      <c r="V83" s="530"/>
      <c r="W83" s="531"/>
      <c r="X83" s="529">
        <f>IF(ISNA(B83),"",T83+1)</f>
        <v>45745</v>
      </c>
      <c r="Y83" s="530"/>
      <c r="Z83" s="530"/>
      <c r="AA83" s="531"/>
      <c r="AB83" s="529">
        <f>IF(ISNA(B83),"",X83+1)</f>
        <v>45746</v>
      </c>
      <c r="AC83" s="530"/>
      <c r="AD83" s="530"/>
      <c r="AE83" s="542"/>
      <c r="AF83" s="533" t="str">
        <f>IF(AD8="Yes",VLOOKUP(B83,TermTime,2,FALSE),"Week Total")</f>
        <v>Week Total</v>
      </c>
      <c r="AG83" s="534"/>
      <c r="AH83" s="534"/>
      <c r="AI83" s="535"/>
      <c r="AJ83" s="532" t="str">
        <f>IF(OR(AL96&gt;36,AM96="FALSE",AND(AL96&gt;20,AD8="Yes")),"WARNING","")</f>
        <v/>
      </c>
      <c r="AK83" s="138"/>
      <c r="AL83" s="174"/>
      <c r="AM83" s="174"/>
      <c r="AN83" s="190"/>
      <c r="AO83" s="656"/>
      <c r="AP83" s="657"/>
      <c r="AQ83" s="657"/>
      <c r="AR83" s="657"/>
      <c r="AS83" s="657"/>
      <c r="AT83" s="658"/>
      <c r="AU83" s="51"/>
    </row>
    <row r="84" spans="2:47" s="65" customFormat="1" ht="14.45" hidden="1" customHeight="1" x14ac:dyDescent="0.25">
      <c r="B84" s="313"/>
      <c r="C84" s="152" t="s">
        <v>115</v>
      </c>
      <c r="D84" s="179">
        <f>DATEDIF($D$6,D$83,"Y")</f>
        <v>125</v>
      </c>
      <c r="E84" s="180">
        <f>VLOOKUP(D84,Rates!$C:$D,2,1)</f>
        <v>6</v>
      </c>
      <c r="F84" s="158">
        <f>HLOOKUP(G84,Rates,E84,FALSE)</f>
        <v>11.44</v>
      </c>
      <c r="G84" s="168" t="str">
        <f>HLOOKUP(D$83,Rates!$1:$2,2,1)</f>
        <v>R</v>
      </c>
      <c r="H84" s="157">
        <f>DATEDIF($D$6,H$83,"Y")</f>
        <v>125</v>
      </c>
      <c r="I84" s="180">
        <f>VLOOKUP(H84,Rates!$C:$D,2,1)</f>
        <v>6</v>
      </c>
      <c r="J84" s="158">
        <f>HLOOKUP(K84,Rates,I84,FALSE)</f>
        <v>11.44</v>
      </c>
      <c r="K84" s="168" t="str">
        <f>HLOOKUP(H$83,Rates!$1:$2,2,1)</f>
        <v>R</v>
      </c>
      <c r="L84" s="157">
        <f>DATEDIF($D$6,L$83,"Y")</f>
        <v>125</v>
      </c>
      <c r="M84" s="180">
        <f>VLOOKUP(L84,Rates!$C:$D,2,1)</f>
        <v>6</v>
      </c>
      <c r="N84" s="158">
        <f>HLOOKUP(O84,Rates,M84,FALSE)</f>
        <v>11.44</v>
      </c>
      <c r="O84" s="168" t="str">
        <f>HLOOKUP(L$83,Rates!$1:$2,2,1)</f>
        <v>R</v>
      </c>
      <c r="P84" s="157">
        <f>DATEDIF($D$6,P$83,"Y")</f>
        <v>125</v>
      </c>
      <c r="Q84" s="180">
        <f>VLOOKUP(P84,Rates!$C:$D,2,1)</f>
        <v>6</v>
      </c>
      <c r="R84" s="158">
        <f>HLOOKUP(S84,Rates,Q84,FALSE)</f>
        <v>11.44</v>
      </c>
      <c r="S84" s="168" t="str">
        <f>HLOOKUP(P$83,Rates!$1:$2,2,1)</f>
        <v>R</v>
      </c>
      <c r="T84" s="157">
        <f>DATEDIF($D$6,T$83,"Y")</f>
        <v>125</v>
      </c>
      <c r="U84" s="180">
        <f>VLOOKUP(T84,Rates!$C:$D,2,1)</f>
        <v>6</v>
      </c>
      <c r="V84" s="158">
        <f>HLOOKUP(W84,Rates,U84,FALSE)</f>
        <v>11.44</v>
      </c>
      <c r="W84" s="168" t="str">
        <f>HLOOKUP(T$83,Rates!$1:$2,2,1)</f>
        <v>R</v>
      </c>
      <c r="X84" s="157">
        <f>DATEDIF($D$6,X$83,"Y")</f>
        <v>125</v>
      </c>
      <c r="Y84" s="180">
        <f>VLOOKUP(X84,Rates!$C:$D,2,1)</f>
        <v>6</v>
      </c>
      <c r="Z84" s="158">
        <f>HLOOKUP(AA84,Rates,Y84,FALSE)</f>
        <v>11.44</v>
      </c>
      <c r="AA84" s="168" t="str">
        <f>HLOOKUP(X$83,Rates!$1:$2,2,1)</f>
        <v>R</v>
      </c>
      <c r="AB84" s="157">
        <f>ROUNDDOWN(YEARFRAC($D$6,AB$83),0)</f>
        <v>125</v>
      </c>
      <c r="AC84" s="180">
        <f>VLOOKUP(AB84,Rates!$C:$D,2,1)</f>
        <v>6</v>
      </c>
      <c r="AD84" s="158">
        <f>HLOOKUP(AE84,Rates,AC84,FALSE)</f>
        <v>11.44</v>
      </c>
      <c r="AE84" s="168" t="str">
        <f>HLOOKUP(AB$83,Rates!$1:$2,2,1)</f>
        <v>R</v>
      </c>
      <c r="AF84" s="510"/>
      <c r="AG84" s="511"/>
      <c r="AH84" s="511"/>
      <c r="AI84" s="512"/>
      <c r="AJ84" s="532"/>
      <c r="AK84" s="138"/>
      <c r="AL84" s="174"/>
      <c r="AM84" s="174"/>
      <c r="AN84" s="282"/>
      <c r="AO84" s="656"/>
      <c r="AP84" s="657"/>
      <c r="AQ84" s="657"/>
      <c r="AR84" s="657"/>
      <c r="AS84" s="657"/>
      <c r="AT84" s="658"/>
      <c r="AU84" s="140"/>
    </row>
    <row r="85" spans="2:47" s="65" customFormat="1" ht="14.45" hidden="1" customHeight="1" x14ac:dyDescent="0.25">
      <c r="B85" s="313"/>
      <c r="C85" s="152" t="s">
        <v>116</v>
      </c>
      <c r="D85" s="521">
        <f>D86+(F86/60)</f>
        <v>0</v>
      </c>
      <c r="E85" s="495"/>
      <c r="F85" s="495"/>
      <c r="G85" s="496"/>
      <c r="H85" s="495">
        <f>H86+(J86/60)</f>
        <v>0</v>
      </c>
      <c r="I85" s="495"/>
      <c r="J85" s="495"/>
      <c r="K85" s="496"/>
      <c r="L85" s="495">
        <f>L86+(N86/60)</f>
        <v>0</v>
      </c>
      <c r="M85" s="495"/>
      <c r="N85" s="495"/>
      <c r="O85" s="496"/>
      <c r="P85" s="495">
        <f>P86+(R86/60)</f>
        <v>0</v>
      </c>
      <c r="Q85" s="495"/>
      <c r="R85" s="495"/>
      <c r="S85" s="496"/>
      <c r="T85" s="495">
        <f>T86+(V86/60)</f>
        <v>0</v>
      </c>
      <c r="U85" s="495"/>
      <c r="V85" s="495"/>
      <c r="W85" s="496"/>
      <c r="X85" s="495">
        <f>X86+(Z86/60)</f>
        <v>0</v>
      </c>
      <c r="Y85" s="495"/>
      <c r="Z85" s="495"/>
      <c r="AA85" s="496"/>
      <c r="AB85" s="495">
        <f>AB86+(AD86/60)</f>
        <v>0</v>
      </c>
      <c r="AC85" s="495"/>
      <c r="AD85" s="495"/>
      <c r="AE85" s="496"/>
      <c r="AF85" s="521">
        <f>SUM(D85:AE85)</f>
        <v>0</v>
      </c>
      <c r="AG85" s="495"/>
      <c r="AH85" s="495"/>
      <c r="AI85" s="522"/>
      <c r="AJ85" s="532"/>
      <c r="AK85" s="138"/>
      <c r="AL85" s="174"/>
      <c r="AM85" s="174"/>
      <c r="AN85" s="282"/>
      <c r="AO85" s="656"/>
      <c r="AP85" s="657"/>
      <c r="AQ85" s="657"/>
      <c r="AR85" s="657"/>
      <c r="AS85" s="657"/>
      <c r="AT85" s="658"/>
      <c r="AU85" s="140"/>
    </row>
    <row r="86" spans="2:47" ht="20.100000000000001" customHeight="1" x14ac:dyDescent="0.25">
      <c r="B86" s="312"/>
      <c r="C86" s="181" t="s">
        <v>117</v>
      </c>
      <c r="D86" s="169"/>
      <c r="E86" s="160" t="s">
        <v>118</v>
      </c>
      <c r="F86" s="170"/>
      <c r="G86" s="161" t="s">
        <v>119</v>
      </c>
      <c r="H86" s="171"/>
      <c r="I86" s="160" t="s">
        <v>118</v>
      </c>
      <c r="J86" s="170"/>
      <c r="K86" s="161" t="s">
        <v>119</v>
      </c>
      <c r="L86" s="171"/>
      <c r="M86" s="160" t="s">
        <v>118</v>
      </c>
      <c r="N86" s="170"/>
      <c r="O86" s="161" t="s">
        <v>119</v>
      </c>
      <c r="P86" s="171"/>
      <c r="Q86" s="160" t="s">
        <v>118</v>
      </c>
      <c r="R86" s="170"/>
      <c r="S86" s="161" t="s">
        <v>119</v>
      </c>
      <c r="T86" s="171"/>
      <c r="U86" s="160" t="s">
        <v>118</v>
      </c>
      <c r="V86" s="170"/>
      <c r="W86" s="161" t="s">
        <v>119</v>
      </c>
      <c r="X86" s="171"/>
      <c r="Y86" s="160" t="s">
        <v>118</v>
      </c>
      <c r="Z86" s="170"/>
      <c r="AA86" s="161" t="s">
        <v>119</v>
      </c>
      <c r="AB86" s="171"/>
      <c r="AC86" s="160" t="s">
        <v>118</v>
      </c>
      <c r="AD86" s="170"/>
      <c r="AE86" s="162" t="s">
        <v>119</v>
      </c>
      <c r="AF86" s="163">
        <f>ROUNDDOWN(AF85,0)</f>
        <v>0</v>
      </c>
      <c r="AG86" s="164" t="s">
        <v>118</v>
      </c>
      <c r="AH86" s="165">
        <f>(AF85-AF86)*60</f>
        <v>0</v>
      </c>
      <c r="AI86" s="166" t="s">
        <v>119</v>
      </c>
      <c r="AJ86" s="532"/>
      <c r="AK86" s="138"/>
      <c r="AL86" s="174"/>
      <c r="AM86" s="174"/>
      <c r="AN86" s="190"/>
      <c r="AO86" s="656"/>
      <c r="AP86" s="657"/>
      <c r="AQ86" s="657"/>
      <c r="AR86" s="657"/>
      <c r="AS86" s="657"/>
      <c r="AT86" s="658"/>
      <c r="AU86" s="191"/>
    </row>
    <row r="87" spans="2:47" x14ac:dyDescent="0.25">
      <c r="B87" s="312"/>
      <c r="C87" s="182" t="s">
        <v>120</v>
      </c>
      <c r="D87" s="509">
        <f>MAX(F84,IF($U$12=$AM$12,$AE$12,HLOOKUP(G84,Rates,$AL$12,FALSE)))</f>
        <v>11.44</v>
      </c>
      <c r="E87" s="500"/>
      <c r="F87" s="500"/>
      <c r="G87" s="501"/>
      <c r="H87" s="499">
        <f>MAX(J84,IF($U$12=$AM$12,$AE$12,HLOOKUP(K84,Rates,$AL$12,FALSE)))</f>
        <v>11.44</v>
      </c>
      <c r="I87" s="500"/>
      <c r="J87" s="500"/>
      <c r="K87" s="501"/>
      <c r="L87" s="499">
        <f>MAX(N84,IF($U$12=$AM$12,$AE$12,HLOOKUP(O84,Rates,$AL$12,FALSE)))</f>
        <v>11.44</v>
      </c>
      <c r="M87" s="500"/>
      <c r="N87" s="500"/>
      <c r="O87" s="501"/>
      <c r="P87" s="499">
        <f>MAX(R84,IF($U$12=$AM$12,$AE$12,HLOOKUP(S84,Rates,$AL$12,FALSE)))</f>
        <v>11.44</v>
      </c>
      <c r="Q87" s="500"/>
      <c r="R87" s="500"/>
      <c r="S87" s="501"/>
      <c r="T87" s="499">
        <f>MAX(V84,IF($U$12=$AM$12,$AE$12,HLOOKUP(W84,Rates,$AL$12,FALSE)))</f>
        <v>11.44</v>
      </c>
      <c r="U87" s="500"/>
      <c r="V87" s="500"/>
      <c r="W87" s="501"/>
      <c r="X87" s="499">
        <f>MAX(Z84,IF($U$12=$AM$12,$AE$12,HLOOKUP(AA84,Rates,$AL$12,FALSE)))</f>
        <v>11.44</v>
      </c>
      <c r="Y87" s="500"/>
      <c r="Z87" s="500"/>
      <c r="AA87" s="501"/>
      <c r="AB87" s="499">
        <f>MAX(AD84,IF($U$12=$AM$12,$AE$12,HLOOKUP(AE84,Rates,$AL$12,FALSE)))</f>
        <v>11.44</v>
      </c>
      <c r="AC87" s="500"/>
      <c r="AD87" s="500"/>
      <c r="AE87" s="519"/>
      <c r="AF87" s="516">
        <f>IF(AM18&lt;&gt;5,0,SUMPRODUCT(D87:AE87,D85:AE85))</f>
        <v>0</v>
      </c>
      <c r="AG87" s="517"/>
      <c r="AH87" s="517"/>
      <c r="AI87" s="518"/>
      <c r="AJ87" s="532"/>
      <c r="AK87" s="138"/>
      <c r="AL87" s="322">
        <f>AF87*IF($U$12="Demonstrator Rate",0.1711,0.1207)</f>
        <v>0</v>
      </c>
      <c r="AM87" s="174"/>
      <c r="AN87" s="190"/>
      <c r="AO87" s="659"/>
      <c r="AP87" s="660"/>
      <c r="AQ87" s="660"/>
      <c r="AR87" s="660"/>
      <c r="AS87" s="660"/>
      <c r="AT87" s="661"/>
      <c r="AU87" s="191"/>
    </row>
    <row r="88" spans="2:47" s="65" customFormat="1" hidden="1" x14ac:dyDescent="0.25">
      <c r="B88" s="313"/>
      <c r="C88" s="152" t="s">
        <v>121</v>
      </c>
      <c r="D88" s="179">
        <f>DATEDIF($D$6,D$83,"Y")</f>
        <v>125</v>
      </c>
      <c r="E88" s="180">
        <f>VLOOKUP(D88,Rates!$C:$D,2,1)</f>
        <v>6</v>
      </c>
      <c r="F88" s="158">
        <f>HLOOKUP(G88,Rates,E88,FALSE)</f>
        <v>11.44</v>
      </c>
      <c r="G88" s="168" t="str">
        <f>HLOOKUP(D$83,Rates!$1:$2,2,1)</f>
        <v>R</v>
      </c>
      <c r="H88" s="157">
        <f>DATEDIF($D$6,H$83,"Y")</f>
        <v>125</v>
      </c>
      <c r="I88" s="180">
        <f>VLOOKUP(H88,Rates!$C:$D,2,1)</f>
        <v>6</v>
      </c>
      <c r="J88" s="158">
        <f>HLOOKUP(K88,Rates,I88,FALSE)</f>
        <v>11.44</v>
      </c>
      <c r="K88" s="168" t="str">
        <f>HLOOKUP(H$83,Rates!$1:$2,2,1)</f>
        <v>R</v>
      </c>
      <c r="L88" s="157">
        <f>DATEDIF($D$6,L$83,"Y")</f>
        <v>125</v>
      </c>
      <c r="M88" s="180">
        <f>VLOOKUP(L88,Rates!$C:$D,2,1)</f>
        <v>6</v>
      </c>
      <c r="N88" s="158">
        <f>HLOOKUP(O88,Rates,M88,FALSE)</f>
        <v>11.44</v>
      </c>
      <c r="O88" s="168" t="str">
        <f>HLOOKUP(L$83,Rates!$1:$2,2,1)</f>
        <v>R</v>
      </c>
      <c r="P88" s="157">
        <f>DATEDIF($D$6,P$83,"Y")</f>
        <v>125</v>
      </c>
      <c r="Q88" s="180">
        <f>VLOOKUP(P88,Rates!$C:$D,2,1)</f>
        <v>6</v>
      </c>
      <c r="R88" s="158">
        <f>HLOOKUP(S88,Rates,Q88,FALSE)</f>
        <v>11.44</v>
      </c>
      <c r="S88" s="168" t="str">
        <f>HLOOKUP(P$83,Rates!$1:$2,2,1)</f>
        <v>R</v>
      </c>
      <c r="T88" s="157">
        <f>DATEDIF($D$6,T$83,"Y")</f>
        <v>125</v>
      </c>
      <c r="U88" s="180">
        <f>VLOOKUP(T88,Rates!$C:$D,2,1)</f>
        <v>6</v>
      </c>
      <c r="V88" s="158">
        <f>HLOOKUP(W88,Rates,U88,FALSE)</f>
        <v>11.44</v>
      </c>
      <c r="W88" s="168" t="str">
        <f>HLOOKUP(T$83,Rates!$1:$2,2,1)</f>
        <v>R</v>
      </c>
      <c r="X88" s="157">
        <f>DATEDIF($D$6,X$83,"Y")</f>
        <v>125</v>
      </c>
      <c r="Y88" s="180">
        <f>VLOOKUP(X88,Rates!$C:$D,2,1)</f>
        <v>6</v>
      </c>
      <c r="Z88" s="158">
        <f>HLOOKUP(AA88,Rates,Y88,FALSE)</f>
        <v>11.44</v>
      </c>
      <c r="AA88" s="168" t="str">
        <f>HLOOKUP(X$83,Rates!$1:$2,2,1)</f>
        <v>R</v>
      </c>
      <c r="AB88" s="157">
        <f>ROUNDDOWN(YEARFRAC($D$6,AB$83),0)</f>
        <v>125</v>
      </c>
      <c r="AC88" s="180">
        <f>VLOOKUP(AB88,Rates!$C:$D,2,1)</f>
        <v>6</v>
      </c>
      <c r="AD88" s="158">
        <f>HLOOKUP(AE88,Rates,AC88,FALSE)</f>
        <v>11.44</v>
      </c>
      <c r="AE88" s="168" t="str">
        <f>HLOOKUP(AB$83,Rates!$1:$2,2,1)</f>
        <v>R</v>
      </c>
      <c r="AF88" s="510"/>
      <c r="AG88" s="511"/>
      <c r="AH88" s="511"/>
      <c r="AI88" s="512"/>
      <c r="AJ88" s="532"/>
      <c r="AK88" s="138"/>
      <c r="AM88" s="174"/>
      <c r="AN88" s="282"/>
      <c r="AO88" s="283"/>
      <c r="AP88" s="284"/>
      <c r="AQ88" s="284"/>
      <c r="AR88" s="284"/>
      <c r="AS88" s="284"/>
      <c r="AT88" s="283"/>
      <c r="AU88" s="285"/>
    </row>
    <row r="89" spans="2:47" s="65" customFormat="1" hidden="1" x14ac:dyDescent="0.25">
      <c r="B89" s="313"/>
      <c r="C89" s="152" t="s">
        <v>122</v>
      </c>
      <c r="D89" s="521">
        <f>D90+(F90/60)</f>
        <v>0</v>
      </c>
      <c r="E89" s="495"/>
      <c r="F89" s="495"/>
      <c r="G89" s="496"/>
      <c r="H89" s="495">
        <f>H90+(J90/60)</f>
        <v>0</v>
      </c>
      <c r="I89" s="495"/>
      <c r="J89" s="495"/>
      <c r="K89" s="496"/>
      <c r="L89" s="495">
        <f>L90+(N90/60)</f>
        <v>0</v>
      </c>
      <c r="M89" s="495"/>
      <c r="N89" s="495"/>
      <c r="O89" s="496"/>
      <c r="P89" s="495">
        <f>P90+(R90/60)</f>
        <v>0</v>
      </c>
      <c r="Q89" s="495"/>
      <c r="R89" s="495"/>
      <c r="S89" s="496"/>
      <c r="T89" s="495">
        <f>T90+(V90/60)</f>
        <v>0</v>
      </c>
      <c r="U89" s="495"/>
      <c r="V89" s="495"/>
      <c r="W89" s="496"/>
      <c r="X89" s="495">
        <f>X90+(Z90/60)</f>
        <v>0</v>
      </c>
      <c r="Y89" s="495"/>
      <c r="Z89" s="495"/>
      <c r="AA89" s="496"/>
      <c r="AB89" s="495">
        <f>AB90+(AD90/60)</f>
        <v>0</v>
      </c>
      <c r="AC89" s="495"/>
      <c r="AD89" s="495"/>
      <c r="AE89" s="496"/>
      <c r="AF89" s="521">
        <f>SUM(D89:AE89)</f>
        <v>0</v>
      </c>
      <c r="AG89" s="495"/>
      <c r="AH89" s="495"/>
      <c r="AI89" s="522"/>
      <c r="AJ89" s="532"/>
      <c r="AK89" s="138"/>
      <c r="AM89" s="174"/>
      <c r="AN89" s="282"/>
      <c r="AO89" s="283"/>
      <c r="AP89" s="284"/>
      <c r="AQ89" s="284"/>
      <c r="AR89" s="284"/>
      <c r="AS89" s="284"/>
      <c r="AT89" s="283"/>
      <c r="AU89" s="285"/>
    </row>
    <row r="90" spans="2:47" ht="20.100000000000001" hidden="1" customHeight="1" x14ac:dyDescent="0.25">
      <c r="B90" s="312"/>
      <c r="C90" s="181" t="s">
        <v>123</v>
      </c>
      <c r="D90" s="169"/>
      <c r="E90" s="160" t="s">
        <v>118</v>
      </c>
      <c r="F90" s="170"/>
      <c r="G90" s="161" t="s">
        <v>119</v>
      </c>
      <c r="H90" s="171"/>
      <c r="I90" s="160" t="s">
        <v>118</v>
      </c>
      <c r="J90" s="170"/>
      <c r="K90" s="161" t="s">
        <v>119</v>
      </c>
      <c r="L90" s="171"/>
      <c r="M90" s="160" t="s">
        <v>118</v>
      </c>
      <c r="N90" s="170"/>
      <c r="O90" s="161" t="s">
        <v>119</v>
      </c>
      <c r="P90" s="171"/>
      <c r="Q90" s="160" t="s">
        <v>118</v>
      </c>
      <c r="R90" s="170"/>
      <c r="S90" s="161" t="s">
        <v>119</v>
      </c>
      <c r="T90" s="171"/>
      <c r="U90" s="160" t="s">
        <v>118</v>
      </c>
      <c r="V90" s="170"/>
      <c r="W90" s="161" t="s">
        <v>119</v>
      </c>
      <c r="X90" s="171"/>
      <c r="Y90" s="160" t="s">
        <v>118</v>
      </c>
      <c r="Z90" s="170"/>
      <c r="AA90" s="161" t="s">
        <v>119</v>
      </c>
      <c r="AB90" s="171"/>
      <c r="AC90" s="160" t="s">
        <v>118</v>
      </c>
      <c r="AD90" s="170"/>
      <c r="AE90" s="162" t="s">
        <v>119</v>
      </c>
      <c r="AF90" s="163">
        <f>ROUNDDOWN(AF89,0)</f>
        <v>0</v>
      </c>
      <c r="AG90" s="164" t="s">
        <v>118</v>
      </c>
      <c r="AH90" s="165">
        <f>(AF89-AF90)*60</f>
        <v>0</v>
      </c>
      <c r="AI90" s="166" t="s">
        <v>119</v>
      </c>
      <c r="AJ90" s="532"/>
      <c r="AK90" s="138"/>
      <c r="AL90" s="174"/>
      <c r="AM90" s="174"/>
      <c r="AN90" s="190"/>
      <c r="AO90" s="192"/>
      <c r="AP90" s="193"/>
      <c r="AQ90" s="193"/>
      <c r="AR90" s="193"/>
      <c r="AS90" s="193"/>
      <c r="AT90" s="192"/>
      <c r="AU90" s="191"/>
    </row>
    <row r="91" spans="2:47" hidden="1" x14ac:dyDescent="0.25">
      <c r="B91" s="312"/>
      <c r="C91" s="182" t="s">
        <v>124</v>
      </c>
      <c r="D91" s="509">
        <f>MAX(F88,IF($U$14=$AM$14,$AE$14,HLOOKUP(G88,Rates,$AL$14,FALSE)))</f>
        <v>11.44</v>
      </c>
      <c r="E91" s="500"/>
      <c r="F91" s="500"/>
      <c r="G91" s="501"/>
      <c r="H91" s="499">
        <f>MAX(J88,IF($U$14=$AM$14,$AE$14,HLOOKUP(K88,Rates,$AL$14,FALSE)))</f>
        <v>11.44</v>
      </c>
      <c r="I91" s="500"/>
      <c r="J91" s="500"/>
      <c r="K91" s="501"/>
      <c r="L91" s="499">
        <f>MAX(N88,IF($U$14=$AM$14,$AE$14,HLOOKUP(O88,Rates,$AL$14,FALSE)))</f>
        <v>11.44</v>
      </c>
      <c r="M91" s="500"/>
      <c r="N91" s="500"/>
      <c r="O91" s="501"/>
      <c r="P91" s="499">
        <f>MAX(R88,IF($U$14=$AM$14,$AE$14,HLOOKUP(S88,Rates,$AL$14,FALSE)))</f>
        <v>11.44</v>
      </c>
      <c r="Q91" s="500"/>
      <c r="R91" s="500"/>
      <c r="S91" s="501"/>
      <c r="T91" s="499">
        <f>MAX(V88,IF($U$14=$AM$14,$AE$14,HLOOKUP(W88,Rates,$AL$14,FALSE)))</f>
        <v>11.44</v>
      </c>
      <c r="U91" s="500"/>
      <c r="V91" s="500"/>
      <c r="W91" s="501"/>
      <c r="X91" s="499">
        <f>MAX(Z88,IF($U$14=$AM$14,$AE$14,HLOOKUP(AA88,Rates,$AL$14,FALSE)))</f>
        <v>11.44</v>
      </c>
      <c r="Y91" s="500"/>
      <c r="Z91" s="500"/>
      <c r="AA91" s="501"/>
      <c r="AB91" s="499">
        <f>MAX(AD88,IF($U$14=$AM$14,$AE$14,HLOOKUP(AE88,Rates,$AL$14,FALSE)))</f>
        <v>11.44</v>
      </c>
      <c r="AC91" s="500"/>
      <c r="AD91" s="500"/>
      <c r="AE91" s="519"/>
      <c r="AF91" s="516">
        <f>IF(AM18&lt;&gt;5,0,SUMPRODUCT(D91:AE91,D89:AE89))</f>
        <v>0</v>
      </c>
      <c r="AG91" s="517"/>
      <c r="AH91" s="517"/>
      <c r="AI91" s="518"/>
      <c r="AJ91" s="532"/>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125</v>
      </c>
      <c r="D92" s="179">
        <f>DATEDIF($D$6,D$83,"Y")</f>
        <v>125</v>
      </c>
      <c r="E92" s="180">
        <f>VLOOKUP(D92,Rates!$C:$D,2,1)</f>
        <v>6</v>
      </c>
      <c r="F92" s="158">
        <f>HLOOKUP(G92,Rates,E92,FALSE)</f>
        <v>11.44</v>
      </c>
      <c r="G92" s="168" t="str">
        <f>HLOOKUP(D$83,Rates!$1:$2,2,1)</f>
        <v>R</v>
      </c>
      <c r="H92" s="157">
        <f>DATEDIF($D$6,H$83,"Y")</f>
        <v>125</v>
      </c>
      <c r="I92" s="180">
        <f>VLOOKUP(H92,Rates!$C:$D,2,1)</f>
        <v>6</v>
      </c>
      <c r="J92" s="158">
        <f>HLOOKUP(K92,Rates,I92,FALSE)</f>
        <v>11.44</v>
      </c>
      <c r="K92" s="168" t="str">
        <f>HLOOKUP(H$83,Rates!$1:$2,2,1)</f>
        <v>R</v>
      </c>
      <c r="L92" s="157">
        <f>DATEDIF($D$6,L$83,"Y")</f>
        <v>125</v>
      </c>
      <c r="M92" s="180">
        <f>VLOOKUP(L92,Rates!$C:$D,2,1)</f>
        <v>6</v>
      </c>
      <c r="N92" s="158">
        <f>HLOOKUP(O92,Rates,M92,FALSE)</f>
        <v>11.44</v>
      </c>
      <c r="O92" s="168" t="str">
        <f>HLOOKUP(L$83,Rates!$1:$2,2,1)</f>
        <v>R</v>
      </c>
      <c r="P92" s="157">
        <f>DATEDIF($D$6,P$83,"Y")</f>
        <v>125</v>
      </c>
      <c r="Q92" s="180">
        <f>VLOOKUP(P92,Rates!$C:$D,2,1)</f>
        <v>6</v>
      </c>
      <c r="R92" s="158">
        <f>HLOOKUP(S92,Rates,Q92,FALSE)</f>
        <v>11.44</v>
      </c>
      <c r="S92" s="168" t="str">
        <f>HLOOKUP(P$83,Rates!$1:$2,2,1)</f>
        <v>R</v>
      </c>
      <c r="T92" s="157">
        <f>DATEDIF($D$6,T$83,"Y")</f>
        <v>125</v>
      </c>
      <c r="U92" s="180">
        <f>VLOOKUP(T92,Rates!$C:$D,2,1)</f>
        <v>6</v>
      </c>
      <c r="V92" s="158">
        <f>HLOOKUP(W92,Rates,U92,FALSE)</f>
        <v>11.44</v>
      </c>
      <c r="W92" s="168" t="str">
        <f>HLOOKUP(T$83,Rates!$1:$2,2,1)</f>
        <v>R</v>
      </c>
      <c r="X92" s="157">
        <f>DATEDIF($D$6,X$83,"Y")</f>
        <v>125</v>
      </c>
      <c r="Y92" s="180">
        <f>VLOOKUP(X92,Rates!$C:$D,2,1)</f>
        <v>6</v>
      </c>
      <c r="Z92" s="158">
        <f>HLOOKUP(AA92,Rates,Y92,FALSE)</f>
        <v>11.44</v>
      </c>
      <c r="AA92" s="168" t="str">
        <f>HLOOKUP(X$83,Rates!$1:$2,2,1)</f>
        <v>R</v>
      </c>
      <c r="AB92" s="157">
        <f>ROUNDDOWN(YEARFRAC($D$6,AB$83),0)</f>
        <v>125</v>
      </c>
      <c r="AC92" s="180">
        <f>VLOOKUP(AB92,Rates!$C:$D,2,1)</f>
        <v>6</v>
      </c>
      <c r="AD92" s="158">
        <f>HLOOKUP(AE92,Rates,AC92,FALSE)</f>
        <v>11.44</v>
      </c>
      <c r="AE92" s="168" t="str">
        <f>HLOOKUP(AB$83,Rates!$1:$2,2,1)</f>
        <v>R</v>
      </c>
      <c r="AF92" s="510"/>
      <c r="AG92" s="511"/>
      <c r="AH92" s="511"/>
      <c r="AI92" s="512"/>
      <c r="AJ92" s="532"/>
      <c r="AK92" s="138"/>
      <c r="AM92" s="174"/>
      <c r="AN92" s="282"/>
      <c r="AO92" s="283"/>
      <c r="AP92" s="286"/>
      <c r="AQ92" s="286"/>
      <c r="AR92" s="286"/>
      <c r="AS92" s="286"/>
      <c r="AT92" s="283"/>
      <c r="AU92" s="285"/>
    </row>
    <row r="93" spans="2:47" s="65" customFormat="1" hidden="1" x14ac:dyDescent="0.25">
      <c r="B93" s="313"/>
      <c r="C93" s="152" t="s">
        <v>126</v>
      </c>
      <c r="D93" s="521">
        <f>D94+(F94/60)</f>
        <v>0</v>
      </c>
      <c r="E93" s="495"/>
      <c r="F93" s="495"/>
      <c r="G93" s="496"/>
      <c r="H93" s="495">
        <f>H94+(J94/60)</f>
        <v>0</v>
      </c>
      <c r="I93" s="495"/>
      <c r="J93" s="495"/>
      <c r="K93" s="496"/>
      <c r="L93" s="495">
        <f>L94+(N94/60)</f>
        <v>0</v>
      </c>
      <c r="M93" s="495"/>
      <c r="N93" s="495"/>
      <c r="O93" s="496"/>
      <c r="P93" s="495">
        <f>P94+(R94/60)</f>
        <v>0</v>
      </c>
      <c r="Q93" s="495"/>
      <c r="R93" s="495"/>
      <c r="S93" s="496"/>
      <c r="T93" s="495">
        <f>T94+(V94/60)</f>
        <v>0</v>
      </c>
      <c r="U93" s="495"/>
      <c r="V93" s="495"/>
      <c r="W93" s="496"/>
      <c r="X93" s="495">
        <f>X94+(Z94/60)</f>
        <v>0</v>
      </c>
      <c r="Y93" s="495"/>
      <c r="Z93" s="495"/>
      <c r="AA93" s="496"/>
      <c r="AB93" s="495">
        <f>AB94+(AD94/60)</f>
        <v>0</v>
      </c>
      <c r="AC93" s="495"/>
      <c r="AD93" s="495"/>
      <c r="AE93" s="496"/>
      <c r="AF93" s="521">
        <f>SUM(D93:AE93)</f>
        <v>0</v>
      </c>
      <c r="AG93" s="495"/>
      <c r="AH93" s="495"/>
      <c r="AI93" s="522"/>
      <c r="AJ93" s="532"/>
      <c r="AK93" s="138"/>
      <c r="AM93" s="174"/>
      <c r="AN93" s="282"/>
      <c r="AO93" s="283"/>
      <c r="AP93" s="286"/>
      <c r="AQ93" s="286"/>
      <c r="AR93" s="286"/>
      <c r="AS93" s="286"/>
      <c r="AT93" s="283"/>
      <c r="AU93" s="285"/>
    </row>
    <row r="94" spans="2:47" ht="20.100000000000001" hidden="1" customHeight="1" x14ac:dyDescent="0.25">
      <c r="B94" s="312"/>
      <c r="C94" s="181" t="s">
        <v>127</v>
      </c>
      <c r="D94" s="169"/>
      <c r="E94" s="160" t="s">
        <v>118</v>
      </c>
      <c r="F94" s="170"/>
      <c r="G94" s="161" t="s">
        <v>119</v>
      </c>
      <c r="H94" s="171"/>
      <c r="I94" s="160" t="s">
        <v>118</v>
      </c>
      <c r="J94" s="170"/>
      <c r="K94" s="161" t="s">
        <v>119</v>
      </c>
      <c r="L94" s="171"/>
      <c r="M94" s="160" t="s">
        <v>118</v>
      </c>
      <c r="N94" s="170"/>
      <c r="O94" s="161" t="s">
        <v>119</v>
      </c>
      <c r="P94" s="171"/>
      <c r="Q94" s="160" t="s">
        <v>118</v>
      </c>
      <c r="R94" s="170"/>
      <c r="S94" s="161" t="s">
        <v>119</v>
      </c>
      <c r="T94" s="171"/>
      <c r="U94" s="160" t="s">
        <v>118</v>
      </c>
      <c r="V94" s="170"/>
      <c r="W94" s="161" t="s">
        <v>119</v>
      </c>
      <c r="X94" s="171"/>
      <c r="Y94" s="160" t="s">
        <v>118</v>
      </c>
      <c r="Z94" s="170"/>
      <c r="AA94" s="161" t="s">
        <v>119</v>
      </c>
      <c r="AB94" s="171"/>
      <c r="AC94" s="160" t="s">
        <v>118</v>
      </c>
      <c r="AD94" s="170"/>
      <c r="AE94" s="162" t="s">
        <v>119</v>
      </c>
      <c r="AF94" s="163">
        <f>ROUNDDOWN(AF93,0)</f>
        <v>0</v>
      </c>
      <c r="AG94" s="164" t="s">
        <v>118</v>
      </c>
      <c r="AH94" s="165">
        <f>(AF93-AF94)*60</f>
        <v>0</v>
      </c>
      <c r="AI94" s="166" t="s">
        <v>119</v>
      </c>
      <c r="AJ94" s="532"/>
      <c r="AK94" s="138"/>
      <c r="AL94" s="174"/>
      <c r="AM94" s="174"/>
      <c r="AN94" s="190"/>
      <c r="AO94" s="192"/>
      <c r="AP94" s="193"/>
      <c r="AQ94" s="193"/>
      <c r="AR94" s="193"/>
      <c r="AS94" s="193"/>
      <c r="AT94" s="192"/>
      <c r="AU94" s="191"/>
    </row>
    <row r="95" spans="2:47" hidden="1" x14ac:dyDescent="0.25">
      <c r="B95" s="312"/>
      <c r="C95" s="182" t="s">
        <v>128</v>
      </c>
      <c r="D95" s="509">
        <f>MAX(F92,IF($U$16=$AM$16,$AE$16,HLOOKUP(G92,Rates,$AL$16,FALSE)))</f>
        <v>11.44</v>
      </c>
      <c r="E95" s="500"/>
      <c r="F95" s="500"/>
      <c r="G95" s="501"/>
      <c r="H95" s="499">
        <f>MAX(J92,IF($U$16=$AM$16,$AE$16,HLOOKUP(K92,Rates,$AL$16,FALSE)))</f>
        <v>11.44</v>
      </c>
      <c r="I95" s="500"/>
      <c r="J95" s="500"/>
      <c r="K95" s="501"/>
      <c r="L95" s="499">
        <f>MAX(N92,IF($U$16=$AM$16,$AE$16,HLOOKUP(O92,Rates,$AL$16,FALSE)))</f>
        <v>11.44</v>
      </c>
      <c r="M95" s="500"/>
      <c r="N95" s="500"/>
      <c r="O95" s="501"/>
      <c r="P95" s="499">
        <f>MAX(R92,IF($U$16=$AM$16,$AE$16,HLOOKUP(S92,Rates,$AL$16,FALSE)))</f>
        <v>11.44</v>
      </c>
      <c r="Q95" s="500"/>
      <c r="R95" s="500"/>
      <c r="S95" s="501"/>
      <c r="T95" s="499">
        <f>MAX(V92,IF($U$16=$AM$16,$AE$16,HLOOKUP(W92,Rates,$AL$16,FALSE)))</f>
        <v>11.44</v>
      </c>
      <c r="U95" s="500"/>
      <c r="V95" s="500"/>
      <c r="W95" s="501"/>
      <c r="X95" s="499">
        <f>MAX(Z92,IF($U$16=$AM$16,$AE$16,HLOOKUP(AA92,Rates,$AL$16,FALSE)))</f>
        <v>11.44</v>
      </c>
      <c r="Y95" s="500"/>
      <c r="Z95" s="500"/>
      <c r="AA95" s="501"/>
      <c r="AB95" s="499">
        <f>MAX(AD92,IF($U$16=$AM$16,$AE$16,HLOOKUP(AE92,Rates,$AL$16,FALSE)))</f>
        <v>11.44</v>
      </c>
      <c r="AC95" s="500"/>
      <c r="AD95" s="500"/>
      <c r="AE95" s="519"/>
      <c r="AF95" s="516">
        <f>IF(AM18&lt;&gt;5,0,SUMPRODUCT(D95:AE95,D93:AE93))</f>
        <v>0</v>
      </c>
      <c r="AG95" s="517"/>
      <c r="AH95" s="517"/>
      <c r="AI95" s="518"/>
      <c r="AJ95" s="532"/>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129</v>
      </c>
      <c r="D96" s="582">
        <f>((D86+(F86/60))*D87)+((D90+(F90/60))*D91)+((D94+(F94/60))*D95)</f>
        <v>0</v>
      </c>
      <c r="E96" s="527"/>
      <c r="F96" s="527"/>
      <c r="G96" s="528"/>
      <c r="H96" s="526">
        <f>((H86+(J86/60))*H87)+((H90+(J90/60))*H91)+((H94+(J94/60))*H95)</f>
        <v>0</v>
      </c>
      <c r="I96" s="527"/>
      <c r="J96" s="527"/>
      <c r="K96" s="528"/>
      <c r="L96" s="526">
        <f>((L86+(N86/60))*L87)+((L90+(N90/60))*L91)+((L94+(N94/60))*L95)</f>
        <v>0</v>
      </c>
      <c r="M96" s="527"/>
      <c r="N96" s="527"/>
      <c r="O96" s="528"/>
      <c r="P96" s="526">
        <f>((P86+(R86/60))*P87)+((P90+(R90/60))*P91)+((P94+(R94/60))*P95)</f>
        <v>0</v>
      </c>
      <c r="Q96" s="527"/>
      <c r="R96" s="527"/>
      <c r="S96" s="528"/>
      <c r="T96" s="526">
        <f>((T86+(V86/60))*T87)+((T90+(V90/60))*T91)+((T94+(V94/60))*T95)</f>
        <v>0</v>
      </c>
      <c r="U96" s="527"/>
      <c r="V96" s="527"/>
      <c r="W96" s="528"/>
      <c r="X96" s="526">
        <f>((X86+(Z86/60))*X87)+((X90+(Z90/60))*X91)+((X94+(Z94/60))*X95)</f>
        <v>0</v>
      </c>
      <c r="Y96" s="527"/>
      <c r="Z96" s="527"/>
      <c r="AA96" s="528"/>
      <c r="AB96" s="526">
        <f>((AB86+(AD86/60))*AB87)+((AB90+(AD90/60))*AB91)+((AB94+(AD94/60))*AB95)</f>
        <v>0</v>
      </c>
      <c r="AC96" s="527"/>
      <c r="AD96" s="527"/>
      <c r="AE96" s="583"/>
      <c r="AF96" s="470">
        <f>AF95+AF91+AF87</f>
        <v>0</v>
      </c>
      <c r="AG96" s="471"/>
      <c r="AH96" s="471"/>
      <c r="AI96" s="472"/>
      <c r="AJ96" s="532"/>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130</v>
      </c>
      <c r="D97" s="536">
        <f>D98+(F98/60)</f>
        <v>0</v>
      </c>
      <c r="E97" s="497"/>
      <c r="F97" s="497"/>
      <c r="G97" s="498"/>
      <c r="H97" s="497">
        <f>H98+(J98/60)</f>
        <v>0</v>
      </c>
      <c r="I97" s="497"/>
      <c r="J97" s="497"/>
      <c r="K97" s="498"/>
      <c r="L97" s="497">
        <f>L98+(N98/60)</f>
        <v>0</v>
      </c>
      <c r="M97" s="497"/>
      <c r="N97" s="497"/>
      <c r="O97" s="498"/>
      <c r="P97" s="497">
        <f>P98+(R98/60)</f>
        <v>0</v>
      </c>
      <c r="Q97" s="497"/>
      <c r="R97" s="497"/>
      <c r="S97" s="498"/>
      <c r="T97" s="497">
        <f>T98+(V98/60)</f>
        <v>0</v>
      </c>
      <c r="U97" s="497"/>
      <c r="V97" s="497"/>
      <c r="W97" s="498"/>
      <c r="X97" s="497">
        <f>X98+(Z98/60)</f>
        <v>0</v>
      </c>
      <c r="Y97" s="497"/>
      <c r="Z97" s="497"/>
      <c r="AA97" s="498"/>
      <c r="AB97" s="497">
        <f>AB98+(AD98/60)</f>
        <v>0</v>
      </c>
      <c r="AC97" s="497"/>
      <c r="AD97" s="497"/>
      <c r="AE97" s="498"/>
      <c r="AF97" s="536">
        <f>SUM(D97:AE97)</f>
        <v>0</v>
      </c>
      <c r="AG97" s="497"/>
      <c r="AH97" s="497"/>
      <c r="AI97" s="537"/>
      <c r="AJ97" s="532"/>
      <c r="AK97" s="138"/>
      <c r="AL97" s="173"/>
      <c r="AM97" s="174"/>
      <c r="AN97" s="282"/>
      <c r="AO97" s="283"/>
      <c r="AP97" s="284"/>
      <c r="AQ97" s="284"/>
      <c r="AR97" s="284"/>
      <c r="AS97" s="284"/>
      <c r="AT97" s="283"/>
      <c r="AU97" s="285"/>
    </row>
    <row r="98" spans="2:47" ht="20.100000000000001" customHeight="1" x14ac:dyDescent="0.25">
      <c r="B98" s="314"/>
      <c r="C98" s="183" t="s">
        <v>131</v>
      </c>
      <c r="D98" s="304"/>
      <c r="E98" s="184" t="s">
        <v>118</v>
      </c>
      <c r="F98" s="305"/>
      <c r="G98" s="185" t="s">
        <v>119</v>
      </c>
      <c r="H98" s="306"/>
      <c r="I98" s="184" t="s">
        <v>118</v>
      </c>
      <c r="J98" s="305"/>
      <c r="K98" s="185" t="s">
        <v>119</v>
      </c>
      <c r="L98" s="306"/>
      <c r="M98" s="184" t="s">
        <v>118</v>
      </c>
      <c r="N98" s="305"/>
      <c r="O98" s="185" t="s">
        <v>119</v>
      </c>
      <c r="P98" s="306"/>
      <c r="Q98" s="184" t="s">
        <v>118</v>
      </c>
      <c r="R98" s="305"/>
      <c r="S98" s="185" t="s">
        <v>119</v>
      </c>
      <c r="T98" s="306"/>
      <c r="U98" s="184" t="s">
        <v>118</v>
      </c>
      <c r="V98" s="305"/>
      <c r="W98" s="185" t="s">
        <v>119</v>
      </c>
      <c r="X98" s="306"/>
      <c r="Y98" s="184" t="s">
        <v>118</v>
      </c>
      <c r="Z98" s="305"/>
      <c r="AA98" s="185" t="s">
        <v>119</v>
      </c>
      <c r="AB98" s="306"/>
      <c r="AC98" s="184" t="s">
        <v>118</v>
      </c>
      <c r="AD98" s="305"/>
      <c r="AE98" s="186" t="s">
        <v>119</v>
      </c>
      <c r="AF98" s="297">
        <f>ROUNDDOWN(AF97,0)</f>
        <v>0</v>
      </c>
      <c r="AG98" s="298" t="s">
        <v>118</v>
      </c>
      <c r="AH98" s="299">
        <f>ROUND((AF97-AF98)*60,0)</f>
        <v>0</v>
      </c>
      <c r="AI98" s="300" t="s">
        <v>119</v>
      </c>
      <c r="AJ98" s="532"/>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617" t="s">
        <v>133</v>
      </c>
      <c r="AP99" s="617"/>
      <c r="AQ99" s="617"/>
      <c r="AR99" s="617"/>
      <c r="AS99" s="617"/>
      <c r="AT99" s="617"/>
      <c r="AU99" s="296"/>
    </row>
    <row r="100" spans="2:47" x14ac:dyDescent="0.25">
      <c r="B100" s="310"/>
      <c r="C100" s="631" t="s">
        <v>134</v>
      </c>
      <c r="D100" s="631"/>
      <c r="E100" s="631"/>
      <c r="F100" s="631"/>
      <c r="G100" s="631"/>
      <c r="H100" s="631"/>
      <c r="I100" s="631"/>
      <c r="J100" s="631"/>
      <c r="K100" s="631"/>
      <c r="L100" s="631"/>
      <c r="N100" s="632" t="s">
        <v>135</v>
      </c>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N100" s="198"/>
      <c r="AO100" s="505" t="s">
        <v>136</v>
      </c>
      <c r="AP100" s="505"/>
      <c r="AQ100" s="505"/>
      <c r="AR100" s="505"/>
      <c r="AS100" s="505"/>
      <c r="AT100" s="505"/>
      <c r="AU100" s="199"/>
    </row>
    <row r="101" spans="2:47" ht="15" customHeight="1" x14ac:dyDescent="0.25">
      <c r="B101" s="310"/>
      <c r="C101" s="48" t="s">
        <v>137</v>
      </c>
      <c r="D101" s="650" t="s">
        <v>81</v>
      </c>
      <c r="E101" s="651"/>
      <c r="F101" s="651"/>
      <c r="G101" s="651"/>
      <c r="H101" s="651"/>
      <c r="I101" s="651"/>
      <c r="J101" s="651"/>
      <c r="K101" s="651"/>
      <c r="L101" s="652"/>
      <c r="N101" s="513" t="s">
        <v>138</v>
      </c>
      <c r="O101" s="514"/>
      <c r="P101" s="514"/>
      <c r="Q101" s="503" t="s">
        <v>139</v>
      </c>
      <c r="R101" s="514"/>
      <c r="S101" s="515"/>
      <c r="T101" s="476" t="s">
        <v>140</v>
      </c>
      <c r="U101" s="476"/>
      <c r="V101" s="476"/>
      <c r="W101" s="476"/>
      <c r="X101" s="502" t="s">
        <v>141</v>
      </c>
      <c r="Y101" s="476"/>
      <c r="Z101" s="476"/>
      <c r="AA101" s="503"/>
      <c r="AB101" s="502" t="s">
        <v>142</v>
      </c>
      <c r="AC101" s="476"/>
      <c r="AD101" s="476"/>
      <c r="AE101" s="504"/>
      <c r="AF101" s="513" t="s">
        <v>143</v>
      </c>
      <c r="AG101" s="514"/>
      <c r="AH101" s="514"/>
      <c r="AI101" s="515"/>
      <c r="AL101" s="321" t="s">
        <v>144</v>
      </c>
      <c r="AM101" s="323" t="str">
        <f>(IF((AF96+AF80+AF64+AF48+AF32)&gt;0,"TRUE","FALSE"))</f>
        <v>FALSE</v>
      </c>
      <c r="AN101" s="198"/>
      <c r="AO101" s="505"/>
      <c r="AP101" s="505"/>
      <c r="AQ101" s="505"/>
      <c r="AR101" s="505"/>
      <c r="AS101" s="505"/>
      <c r="AT101" s="505"/>
      <c r="AU101" s="51"/>
    </row>
    <row r="102" spans="2:47" x14ac:dyDescent="0.25">
      <c r="B102" s="310"/>
      <c r="C102" s="628" t="s">
        <v>145</v>
      </c>
      <c r="D102" s="628"/>
      <c r="E102" s="628"/>
      <c r="F102" s="628"/>
      <c r="G102" s="628"/>
      <c r="H102" s="628"/>
      <c r="I102" s="628"/>
      <c r="J102" s="635" t="s">
        <v>146</v>
      </c>
      <c r="K102" s="635"/>
      <c r="L102" s="635"/>
      <c r="N102" s="618" t="str">
        <f t="shared" ref="N102:N107" si="0">DG158</f>
        <v/>
      </c>
      <c r="O102" s="507"/>
      <c r="P102" s="507"/>
      <c r="Q102" s="619" t="str">
        <f t="shared" ref="Q102:Q107" si="1">DH158</f>
        <v/>
      </c>
      <c r="R102" s="620"/>
      <c r="S102" s="621"/>
      <c r="T102" s="477" t="str">
        <f t="shared" ref="T102:T107" si="2">DI158</f>
        <v/>
      </c>
      <c r="U102" s="478"/>
      <c r="V102" s="478"/>
      <c r="W102" s="478"/>
      <c r="X102" s="478" t="str">
        <f t="shared" ref="X102:X107" si="3">DJ158</f>
        <v/>
      </c>
      <c r="Y102" s="478"/>
      <c r="Z102" s="478"/>
      <c r="AA102" s="478"/>
      <c r="AB102" s="478" t="str">
        <f t="shared" ref="AB102:AB107" si="4">DK158</f>
        <v/>
      </c>
      <c r="AC102" s="478"/>
      <c r="AD102" s="478"/>
      <c r="AE102" s="629"/>
      <c r="AF102" s="506" t="str">
        <f t="shared" ref="AF102:AF107" si="5">DL158</f>
        <v/>
      </c>
      <c r="AG102" s="507"/>
      <c r="AH102" s="507"/>
      <c r="AI102" s="508"/>
      <c r="AL102" s="65" t="str">
        <f>VLOOKUP(D12,TypeFPE,2,FALSE)</f>
        <v>----</v>
      </c>
      <c r="AM102" s="322" t="str">
        <f>IF((AF87+AF71+AF55+AF39+AF23)&gt;0,"TRUE","FALSE")</f>
        <v>FALSE</v>
      </c>
      <c r="AN102" s="200"/>
      <c r="AO102" s="614" t="str">
        <f>IF(OR(D8="Please select",Y6=0,Y4="Please enter"),"[Pay Ref No] - [Surname] - [Claim Period].xlsx",CONCATENATE(Y6," - ",Y4," - ",VLOOKUP(D8,ClaimPeriods,5,FALSE),".xlsx"))</f>
        <v>[Pay Ref No] - [Surname] - [Claim Period].xlsx</v>
      </c>
      <c r="AP102" s="615"/>
      <c r="AQ102" s="615"/>
      <c r="AR102" s="615"/>
      <c r="AS102" s="615"/>
      <c r="AT102" s="616"/>
      <c r="AU102" s="201"/>
    </row>
    <row r="103" spans="2:47" ht="15" customHeight="1" x14ac:dyDescent="0.25">
      <c r="B103" s="310"/>
      <c r="C103" s="553" t="s">
        <v>147</v>
      </c>
      <c r="D103" s="553"/>
      <c r="E103" s="553"/>
      <c r="F103" s="553"/>
      <c r="G103" s="553"/>
      <c r="H103" s="553"/>
      <c r="I103" s="553"/>
      <c r="J103" s="547">
        <f>'UniWorkforce Expenses Claim'!L34</f>
        <v>0</v>
      </c>
      <c r="K103" s="548"/>
      <c r="L103" s="549"/>
      <c r="M103" s="202"/>
      <c r="N103" s="487" t="str">
        <f t="shared" si="0"/>
        <v/>
      </c>
      <c r="O103" s="488"/>
      <c r="P103" s="489"/>
      <c r="Q103" s="482" t="str">
        <f t="shared" si="1"/>
        <v/>
      </c>
      <c r="R103" s="483"/>
      <c r="S103" s="484"/>
      <c r="T103" s="479" t="str">
        <f t="shared" si="2"/>
        <v/>
      </c>
      <c r="U103" s="480"/>
      <c r="V103" s="480"/>
      <c r="W103" s="481"/>
      <c r="X103" s="485" t="str">
        <f t="shared" si="3"/>
        <v/>
      </c>
      <c r="Y103" s="480"/>
      <c r="Z103" s="480"/>
      <c r="AA103" s="481"/>
      <c r="AB103" s="485" t="str">
        <f t="shared" si="4"/>
        <v/>
      </c>
      <c r="AC103" s="480"/>
      <c r="AD103" s="480"/>
      <c r="AE103" s="486"/>
      <c r="AF103" s="610" t="str">
        <f t="shared" si="5"/>
        <v/>
      </c>
      <c r="AG103" s="611"/>
      <c r="AH103" s="611"/>
      <c r="AI103" s="612"/>
      <c r="AL103" s="65" t="str">
        <f>VLOOKUP(D14,TypeFPE,2,FALSE)</f>
        <v>----</v>
      </c>
      <c r="AM103" s="322" t="str">
        <f>IF((AF91+AF75+AF59+AF43+AF27)&gt;0,"TRUE","FALSE")</f>
        <v>FALSE</v>
      </c>
      <c r="AN103" s="203"/>
      <c r="AO103" s="442" t="s">
        <v>148</v>
      </c>
      <c r="AP103" s="442"/>
      <c r="AQ103" s="442"/>
      <c r="AR103" s="442"/>
      <c r="AS103" s="442"/>
      <c r="AT103" s="442"/>
      <c r="AU103" s="201"/>
    </row>
    <row r="104" spans="2:47" ht="15" customHeight="1" x14ac:dyDescent="0.25">
      <c r="B104" s="316"/>
      <c r="C104" s="553" t="s">
        <v>149</v>
      </c>
      <c r="D104" s="553"/>
      <c r="E104" s="553"/>
      <c r="F104" s="553"/>
      <c r="G104" s="553"/>
      <c r="H104" s="553"/>
      <c r="I104" s="553"/>
      <c r="J104" s="550">
        <f>'UniWorkforce Expenses Claim'!L36</f>
        <v>0</v>
      </c>
      <c r="K104" s="551"/>
      <c r="L104" s="552"/>
      <c r="M104" s="55"/>
      <c r="N104" s="487" t="str">
        <f t="shared" si="0"/>
        <v/>
      </c>
      <c r="O104" s="488"/>
      <c r="P104" s="489"/>
      <c r="Q104" s="482" t="str">
        <f t="shared" si="1"/>
        <v/>
      </c>
      <c r="R104" s="483"/>
      <c r="S104" s="484"/>
      <c r="T104" s="479" t="str">
        <f t="shared" si="2"/>
        <v/>
      </c>
      <c r="U104" s="480"/>
      <c r="V104" s="480"/>
      <c r="W104" s="481"/>
      <c r="X104" s="485" t="str">
        <f t="shared" si="3"/>
        <v/>
      </c>
      <c r="Y104" s="480"/>
      <c r="Z104" s="480"/>
      <c r="AA104" s="481"/>
      <c r="AB104" s="485" t="str">
        <f t="shared" si="4"/>
        <v/>
      </c>
      <c r="AC104" s="480"/>
      <c r="AD104" s="480"/>
      <c r="AE104" s="486"/>
      <c r="AF104" s="610" t="str">
        <f t="shared" si="5"/>
        <v/>
      </c>
      <c r="AG104" s="611"/>
      <c r="AH104" s="611"/>
      <c r="AI104" s="612"/>
      <c r="AL104" s="65" t="str">
        <f>VLOOKUP(D16,TypeFPE,2,FALSE)</f>
        <v>----</v>
      </c>
      <c r="AM104" s="322" t="str">
        <f>IF((AF95+AF79+AF63+AF47+AF31)&gt;0,"TRUE","FALSE")</f>
        <v>FALSE</v>
      </c>
      <c r="AN104" s="198"/>
      <c r="AO104" s="443"/>
      <c r="AP104" s="443"/>
      <c r="AQ104" s="443"/>
      <c r="AR104" s="443"/>
      <c r="AS104" s="443"/>
      <c r="AT104" s="443"/>
      <c r="AU104" s="201"/>
    </row>
    <row r="105" spans="2:47" x14ac:dyDescent="0.25">
      <c r="B105" s="316">
        <f>D107</f>
        <v>1</v>
      </c>
      <c r="D105" s="301"/>
      <c r="E105" s="301"/>
      <c r="F105" s="301"/>
      <c r="G105" s="301"/>
      <c r="H105" s="301"/>
      <c r="I105" s="301"/>
      <c r="J105" s="301"/>
      <c r="K105" s="301"/>
      <c r="L105" s="301"/>
      <c r="M105" s="204"/>
      <c r="N105" s="487" t="str">
        <f t="shared" si="0"/>
        <v/>
      </c>
      <c r="O105" s="488"/>
      <c r="P105" s="489"/>
      <c r="Q105" s="482" t="str">
        <f t="shared" si="1"/>
        <v/>
      </c>
      <c r="R105" s="483"/>
      <c r="S105" s="484"/>
      <c r="T105" s="479" t="str">
        <f t="shared" si="2"/>
        <v/>
      </c>
      <c r="U105" s="480"/>
      <c r="V105" s="480"/>
      <c r="W105" s="481"/>
      <c r="X105" s="485" t="str">
        <f t="shared" si="3"/>
        <v/>
      </c>
      <c r="Y105" s="480"/>
      <c r="Z105" s="480"/>
      <c r="AA105" s="481"/>
      <c r="AB105" s="485" t="str">
        <f t="shared" si="4"/>
        <v/>
      </c>
      <c r="AC105" s="480"/>
      <c r="AD105" s="480"/>
      <c r="AE105" s="486"/>
      <c r="AF105" s="610" t="str">
        <f t="shared" si="5"/>
        <v/>
      </c>
      <c r="AG105" s="611"/>
      <c r="AH105" s="611"/>
      <c r="AI105" s="612"/>
      <c r="AN105" s="205"/>
      <c r="AO105" s="443"/>
      <c r="AP105" s="443"/>
      <c r="AQ105" s="443"/>
      <c r="AR105" s="443"/>
      <c r="AS105" s="443"/>
      <c r="AT105" s="443"/>
      <c r="AU105" s="201"/>
    </row>
    <row r="106" spans="2:47" x14ac:dyDescent="0.25">
      <c r="B106" s="316">
        <f>D108+D107</f>
        <v>1</v>
      </c>
      <c r="C106" s="630" t="s">
        <v>150</v>
      </c>
      <c r="D106" s="630"/>
      <c r="E106" s="630"/>
      <c r="F106" s="630"/>
      <c r="G106" s="630"/>
      <c r="H106" s="630"/>
      <c r="I106" s="630"/>
      <c r="J106" s="630"/>
      <c r="K106" s="630"/>
      <c r="L106" s="630"/>
      <c r="M106" s="204"/>
      <c r="N106" s="487" t="str">
        <f t="shared" si="0"/>
        <v/>
      </c>
      <c r="O106" s="488"/>
      <c r="P106" s="489"/>
      <c r="Q106" s="482" t="str">
        <f t="shared" si="1"/>
        <v/>
      </c>
      <c r="R106" s="483"/>
      <c r="S106" s="484"/>
      <c r="T106" s="479" t="str">
        <f t="shared" si="2"/>
        <v/>
      </c>
      <c r="U106" s="480"/>
      <c r="V106" s="480"/>
      <c r="W106" s="481"/>
      <c r="X106" s="485" t="str">
        <f t="shared" si="3"/>
        <v/>
      </c>
      <c r="Y106" s="480"/>
      <c r="Z106" s="480"/>
      <c r="AA106" s="481"/>
      <c r="AB106" s="485" t="str">
        <f t="shared" si="4"/>
        <v/>
      </c>
      <c r="AC106" s="480"/>
      <c r="AD106" s="480"/>
      <c r="AE106" s="486"/>
      <c r="AF106" s="610" t="str">
        <f t="shared" si="5"/>
        <v/>
      </c>
      <c r="AG106" s="611"/>
      <c r="AH106" s="611"/>
      <c r="AI106" s="612"/>
      <c r="AL106" s="321"/>
      <c r="AM106" s="323"/>
      <c r="AN106" s="190"/>
      <c r="AO106" s="443"/>
      <c r="AP106" s="443"/>
      <c r="AQ106" s="443"/>
      <c r="AR106" s="443"/>
      <c r="AS106" s="443"/>
      <c r="AT106" s="443"/>
      <c r="AU106" s="201"/>
    </row>
    <row r="107" spans="2:47" ht="15.75" thickBot="1" x14ac:dyDescent="0.3">
      <c r="B107" s="316"/>
      <c r="C107" s="48" t="s">
        <v>151</v>
      </c>
      <c r="D107" s="554">
        <v>1</v>
      </c>
      <c r="E107" s="555"/>
      <c r="F107" s="555"/>
      <c r="G107" s="206" t="s">
        <v>14</v>
      </c>
      <c r="H107" s="557">
        <v>9</v>
      </c>
      <c r="I107" s="558"/>
      <c r="J107" s="558"/>
      <c r="K107" s="558"/>
      <c r="L107" s="559"/>
      <c r="M107" s="207"/>
      <c r="N107" s="492" t="str">
        <f t="shared" si="0"/>
        <v/>
      </c>
      <c r="O107" s="493"/>
      <c r="P107" s="494"/>
      <c r="Q107" s="560" t="str">
        <f t="shared" si="1"/>
        <v/>
      </c>
      <c r="R107" s="561"/>
      <c r="S107" s="562"/>
      <c r="T107" s="566" t="str">
        <f t="shared" si="2"/>
        <v/>
      </c>
      <c r="U107" s="567"/>
      <c r="V107" s="567"/>
      <c r="W107" s="568"/>
      <c r="X107" s="608" t="str">
        <f t="shared" si="3"/>
        <v/>
      </c>
      <c r="Y107" s="567"/>
      <c r="Z107" s="567"/>
      <c r="AA107" s="568"/>
      <c r="AB107" s="608" t="str">
        <f t="shared" si="4"/>
        <v/>
      </c>
      <c r="AC107" s="567"/>
      <c r="AD107" s="567"/>
      <c r="AE107" s="609"/>
      <c r="AF107" s="563" t="str">
        <f t="shared" si="5"/>
        <v/>
      </c>
      <c r="AG107" s="564"/>
      <c r="AH107" s="564"/>
      <c r="AI107" s="565"/>
      <c r="AL107" s="321"/>
      <c r="AM107" s="323"/>
      <c r="AN107" s="190"/>
      <c r="AO107" s="443"/>
      <c r="AP107" s="443"/>
      <c r="AQ107" s="443"/>
      <c r="AR107" s="443"/>
      <c r="AS107" s="443"/>
      <c r="AT107" s="443"/>
      <c r="AU107" s="201"/>
    </row>
    <row r="108" spans="2:47" ht="15.75" thickTop="1" x14ac:dyDescent="0.25">
      <c r="B108" s="316">
        <f>D109+D108+D107</f>
        <v>1</v>
      </c>
      <c r="C108" s="208" t="s">
        <v>152</v>
      </c>
      <c r="D108" s="554">
        <v>0</v>
      </c>
      <c r="E108" s="555"/>
      <c r="F108" s="556"/>
      <c r="G108" s="209" t="s">
        <v>14</v>
      </c>
      <c r="H108" s="557">
        <v>0</v>
      </c>
      <c r="I108" s="558"/>
      <c r="J108" s="558"/>
      <c r="K108" s="558"/>
      <c r="L108" s="559"/>
      <c r="M108" s="204"/>
      <c r="N108" s="569" t="s">
        <v>153</v>
      </c>
      <c r="O108" s="570"/>
      <c r="P108" s="570"/>
      <c r="Q108" s="570"/>
      <c r="R108" s="570"/>
      <c r="S108" s="571"/>
      <c r="T108" s="450">
        <f>DI147</f>
        <v>0</v>
      </c>
      <c r="U108" s="450"/>
      <c r="V108" s="450"/>
      <c r="W108" s="572"/>
      <c r="X108" s="449">
        <f>DJ147</f>
        <v>0</v>
      </c>
      <c r="Y108" s="450"/>
      <c r="Z108" s="450"/>
      <c r="AA108" s="572"/>
      <c r="AB108" s="449">
        <f>DK147</f>
        <v>0</v>
      </c>
      <c r="AC108" s="450"/>
      <c r="AD108" s="450"/>
      <c r="AE108" s="451"/>
      <c r="AF108" s="452">
        <f>DL147</f>
        <v>0</v>
      </c>
      <c r="AG108" s="453"/>
      <c r="AH108" s="453"/>
      <c r="AI108" s="454"/>
      <c r="AL108" s="321"/>
      <c r="AM108" s="323"/>
      <c r="AN108" s="200"/>
      <c r="AO108" s="443"/>
      <c r="AP108" s="443"/>
      <c r="AQ108" s="443"/>
      <c r="AR108" s="443"/>
      <c r="AS108" s="443"/>
      <c r="AT108" s="443"/>
      <c r="AU108" s="201"/>
    </row>
    <row r="109" spans="2:47" x14ac:dyDescent="0.25">
      <c r="B109" s="316"/>
      <c r="C109" s="208" t="s">
        <v>154</v>
      </c>
      <c r="D109" s="554">
        <v>0</v>
      </c>
      <c r="E109" s="555"/>
      <c r="F109" s="556"/>
      <c r="G109" s="209" t="s">
        <v>14</v>
      </c>
      <c r="H109" s="557">
        <v>0</v>
      </c>
      <c r="I109" s="558"/>
      <c r="J109" s="558"/>
      <c r="K109" s="558"/>
      <c r="L109" s="559"/>
      <c r="M109" s="207"/>
      <c r="N109" s="455" t="s">
        <v>155</v>
      </c>
      <c r="O109" s="456"/>
      <c r="P109" s="456"/>
      <c r="Q109" s="456"/>
      <c r="R109" s="456"/>
      <c r="S109" s="457"/>
      <c r="T109" s="458">
        <f>DI148</f>
        <v>0</v>
      </c>
      <c r="U109" s="459"/>
      <c r="V109" s="459"/>
      <c r="W109" s="460"/>
      <c r="X109" s="461">
        <f>DJ148</f>
        <v>0</v>
      </c>
      <c r="Y109" s="459"/>
      <c r="Z109" s="459"/>
      <c r="AA109" s="460"/>
      <c r="AB109" s="461">
        <f>DK148</f>
        <v>0</v>
      </c>
      <c r="AC109" s="459"/>
      <c r="AD109" s="459"/>
      <c r="AE109" s="462"/>
      <c r="AF109" s="458">
        <f>DL148</f>
        <v>0</v>
      </c>
      <c r="AG109" s="459"/>
      <c r="AH109" s="459"/>
      <c r="AI109" s="462"/>
      <c r="AL109" s="321"/>
      <c r="AM109" s="323"/>
      <c r="AN109" s="200"/>
      <c r="AO109" s="443"/>
      <c r="AP109" s="443"/>
      <c r="AQ109" s="443"/>
      <c r="AR109" s="443"/>
      <c r="AS109" s="443"/>
      <c r="AT109" s="443"/>
      <c r="AU109" s="201"/>
    </row>
    <row r="110" spans="2:47" ht="15.75" thickBot="1" x14ac:dyDescent="0.3">
      <c r="B110" s="316"/>
      <c r="C110" s="52"/>
      <c r="D110" s="210"/>
      <c r="E110" s="210"/>
      <c r="F110" s="210"/>
      <c r="G110" s="210"/>
      <c r="H110" s="55"/>
      <c r="I110" s="207"/>
      <c r="J110" s="207"/>
      <c r="K110" s="207"/>
      <c r="L110" s="207"/>
      <c r="M110" s="207"/>
      <c r="N110" s="463" t="s">
        <v>156</v>
      </c>
      <c r="O110" s="464"/>
      <c r="P110" s="464"/>
      <c r="Q110" s="464"/>
      <c r="R110" s="464"/>
      <c r="S110" s="465"/>
      <c r="T110" s="466">
        <f>DI149</f>
        <v>0</v>
      </c>
      <c r="U110" s="466"/>
      <c r="V110" s="466"/>
      <c r="W110" s="467"/>
      <c r="X110" s="468">
        <f>DJ149</f>
        <v>0</v>
      </c>
      <c r="Y110" s="466"/>
      <c r="Z110" s="466"/>
      <c r="AA110" s="467"/>
      <c r="AB110" s="468">
        <f>DK149</f>
        <v>0</v>
      </c>
      <c r="AC110" s="466"/>
      <c r="AD110" s="466"/>
      <c r="AE110" s="469"/>
      <c r="AF110" s="625">
        <f>DL149</f>
        <v>0</v>
      </c>
      <c r="AG110" s="626"/>
      <c r="AH110" s="626"/>
      <c r="AI110" s="627"/>
      <c r="AL110" s="65">
        <v>4022</v>
      </c>
      <c r="AM110" s="322">
        <f>AL95+AL91+AL87+AL79+AL75+AL71+AL63+AL59+AL55+AL47+AL43+AL39+AL31+AL27+AL23</f>
        <v>0</v>
      </c>
      <c r="AN110" s="200"/>
      <c r="AO110" s="443"/>
      <c r="AP110" s="443"/>
      <c r="AQ110" s="443"/>
      <c r="AR110" s="443"/>
      <c r="AS110" s="443"/>
      <c r="AT110" s="443"/>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446" t="s">
        <v>157</v>
      </c>
      <c r="Y111" s="447"/>
      <c r="Z111" s="447"/>
      <c r="AA111" s="447"/>
      <c r="AB111" s="447"/>
      <c r="AC111" s="447"/>
      <c r="AD111" s="447"/>
      <c r="AE111" s="448"/>
      <c r="AF111" s="544">
        <f>SUM(AF102:AI110)</f>
        <v>0</v>
      </c>
      <c r="AG111" s="545"/>
      <c r="AH111" s="545"/>
      <c r="AI111" s="545"/>
      <c r="AL111" s="321"/>
      <c r="AM111" s="323"/>
      <c r="AN111" s="200"/>
      <c r="AO111" s="443"/>
      <c r="AP111" s="443"/>
      <c r="AQ111" s="443"/>
      <c r="AR111" s="443"/>
      <c r="AS111" s="443"/>
      <c r="AT111" s="443"/>
      <c r="AU111" s="201"/>
    </row>
    <row r="112" spans="2:47" x14ac:dyDescent="0.25">
      <c r="B112" s="316"/>
      <c r="M112" s="207"/>
      <c r="AL112" s="321"/>
      <c r="AM112" s="323"/>
      <c r="AN112" s="200"/>
      <c r="AO112" s="443"/>
      <c r="AP112" s="443"/>
      <c r="AQ112" s="443"/>
      <c r="AR112" s="443"/>
      <c r="AS112" s="443"/>
      <c r="AT112" s="443"/>
      <c r="AU112" s="201"/>
    </row>
    <row r="113" spans="2:78" x14ac:dyDescent="0.25">
      <c r="B113" s="316"/>
      <c r="C113" s="57" t="s">
        <v>158</v>
      </c>
      <c r="D113" s="573"/>
      <c r="E113" s="574"/>
      <c r="F113" s="574"/>
      <c r="G113" s="574"/>
      <c r="H113" s="574"/>
      <c r="I113" s="574"/>
      <c r="J113" s="574"/>
      <c r="K113" s="574"/>
      <c r="L113" s="575"/>
      <c r="M113" s="207"/>
      <c r="N113" s="576" t="s">
        <v>159</v>
      </c>
      <c r="O113" s="576"/>
      <c r="P113" s="576"/>
      <c r="Q113" s="576"/>
      <c r="R113" s="576"/>
      <c r="S113" s="576"/>
      <c r="T113" s="576"/>
      <c r="U113" s="576"/>
      <c r="V113" s="576"/>
      <c r="W113" s="576"/>
      <c r="X113" s="546" t="s">
        <v>160</v>
      </c>
      <c r="Y113" s="546"/>
      <c r="Z113" s="546"/>
      <c r="AA113" s="546"/>
      <c r="AB113" s="546"/>
      <c r="AC113" s="546"/>
      <c r="AD113" s="546"/>
      <c r="AE113" s="546"/>
      <c r="AF113" s="546"/>
      <c r="AG113" s="546"/>
      <c r="AH113" s="546"/>
      <c r="AI113" s="546"/>
      <c r="AL113" s="321"/>
      <c r="AM113" s="323"/>
      <c r="AN113" s="200"/>
      <c r="AO113" s="443"/>
      <c r="AP113" s="443"/>
      <c r="AQ113" s="443"/>
      <c r="AR113" s="443"/>
      <c r="AS113" s="443"/>
      <c r="AT113" s="443"/>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444"/>
      <c r="AP114" s="444"/>
      <c r="AQ114" s="444"/>
      <c r="AR114" s="444"/>
      <c r="AS114" s="444"/>
      <c r="AT114" s="444"/>
      <c r="AU114" s="213"/>
    </row>
    <row r="115" spans="2:78" ht="18.75" customHeight="1" x14ac:dyDescent="0.25">
      <c r="B115" s="309"/>
      <c r="C115" s="490" t="s">
        <v>161</v>
      </c>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351"/>
    </row>
    <row r="116" spans="2:78" ht="18.75" customHeight="1" x14ac:dyDescent="0.25">
      <c r="B116" s="310"/>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350"/>
    </row>
    <row r="117" spans="2:78" ht="18.75" x14ac:dyDescent="0.25">
      <c r="B117" s="318"/>
      <c r="C117" s="648" t="s">
        <v>844</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307"/>
    </row>
    <row r="118" spans="2:78" x14ac:dyDescent="0.25">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653"/>
      <c r="AJ118" s="653"/>
      <c r="AK118" s="653"/>
      <c r="AL118" s="653"/>
      <c r="AM118" s="653"/>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162</v>
      </c>
      <c r="AX122" s="224" t="s">
        <v>139</v>
      </c>
      <c r="AY122" s="224" t="s">
        <v>163</v>
      </c>
      <c r="AZ122" s="224" t="s">
        <v>164</v>
      </c>
      <c r="BA122" s="224" t="s">
        <v>139</v>
      </c>
      <c r="BC122" s="225" t="s">
        <v>162</v>
      </c>
      <c r="BD122" s="225" t="s">
        <v>139</v>
      </c>
      <c r="BE122" s="225" t="s">
        <v>163</v>
      </c>
      <c r="BF122" s="225" t="s">
        <v>164</v>
      </c>
      <c r="BG122" s="225" t="s">
        <v>139</v>
      </c>
      <c r="BI122" s="226" t="s">
        <v>162</v>
      </c>
      <c r="BJ122" s="226" t="s">
        <v>139</v>
      </c>
      <c r="BK122" s="226" t="s">
        <v>163</v>
      </c>
      <c r="BL122" s="226" t="s">
        <v>164</v>
      </c>
      <c r="BM122" s="226" t="s">
        <v>139</v>
      </c>
      <c r="BO122" s="227" t="s">
        <v>162</v>
      </c>
      <c r="BP122" s="227" t="s">
        <v>139</v>
      </c>
      <c r="BQ122" s="227" t="s">
        <v>163</v>
      </c>
      <c r="BR122" s="227" t="s">
        <v>164</v>
      </c>
      <c r="BS122" s="227" t="s">
        <v>139</v>
      </c>
      <c r="BU122" s="228" t="s">
        <v>162</v>
      </c>
      <c r="BV122" s="228" t="s">
        <v>139</v>
      </c>
      <c r="BW122" s="228" t="s">
        <v>163</v>
      </c>
      <c r="BX122" s="228" t="s">
        <v>164</v>
      </c>
      <c r="BY122" s="228" t="s">
        <v>139</v>
      </c>
      <c r="BZ122" s="228" t="s">
        <v>165</v>
      </c>
    </row>
    <row r="123" spans="2:78" hidden="1" x14ac:dyDescent="0.25">
      <c r="AW123" s="9">
        <v>1</v>
      </c>
      <c r="AX123" s="9">
        <v>1</v>
      </c>
      <c r="AY123" s="9">
        <v>1</v>
      </c>
      <c r="AZ123" s="214">
        <f>$D21</f>
        <v>0</v>
      </c>
      <c r="BA123" s="215">
        <f>$D23</f>
        <v>11.44</v>
      </c>
      <c r="BC123" s="11">
        <v>2</v>
      </c>
      <c r="BD123" s="11">
        <v>1</v>
      </c>
      <c r="BE123" s="11">
        <v>1</v>
      </c>
      <c r="BF123" s="216">
        <f>$D37</f>
        <v>0</v>
      </c>
      <c r="BG123" s="217">
        <f>$D39</f>
        <v>11.44</v>
      </c>
      <c r="BI123" s="13">
        <v>3</v>
      </c>
      <c r="BJ123" s="13">
        <v>1</v>
      </c>
      <c r="BK123" s="13">
        <v>1</v>
      </c>
      <c r="BL123" s="218">
        <f>$D53</f>
        <v>0</v>
      </c>
      <c r="BM123" s="219">
        <f>$D55</f>
        <v>11.44</v>
      </c>
      <c r="BO123" s="15">
        <v>4</v>
      </c>
      <c r="BP123" s="15">
        <v>1</v>
      </c>
      <c r="BQ123" s="15">
        <v>1</v>
      </c>
      <c r="BR123" s="220">
        <f>$D69</f>
        <v>0</v>
      </c>
      <c r="BS123" s="221">
        <f>$D71</f>
        <v>11.44</v>
      </c>
      <c r="BU123" s="17">
        <v>5</v>
      </c>
      <c r="BV123" s="17">
        <v>1</v>
      </c>
      <c r="BW123" s="17">
        <v>1</v>
      </c>
      <c r="BX123" s="222">
        <f>IF(AM18&lt;&gt;5,0,$D85)</f>
        <v>0</v>
      </c>
      <c r="BY123" s="223">
        <f>IF(AM18&lt;&gt;5,0,$D87)</f>
        <v>0</v>
      </c>
      <c r="BZ123" s="223">
        <f>$D87</f>
        <v>11.44</v>
      </c>
    </row>
    <row r="124" spans="2:78" hidden="1" x14ac:dyDescent="0.25">
      <c r="AW124" s="9">
        <v>1</v>
      </c>
      <c r="AX124" s="9">
        <v>1</v>
      </c>
      <c r="AY124" s="9">
        <v>2</v>
      </c>
      <c r="AZ124" s="214">
        <f>$H21</f>
        <v>0</v>
      </c>
      <c r="BA124" s="215">
        <f>$H23</f>
        <v>11.44</v>
      </c>
      <c r="BC124" s="11">
        <v>2</v>
      </c>
      <c r="BD124" s="11">
        <v>1</v>
      </c>
      <c r="BE124" s="11">
        <v>2</v>
      </c>
      <c r="BF124" s="216">
        <f>$H37</f>
        <v>0</v>
      </c>
      <c r="BG124" s="217">
        <f>$H39</f>
        <v>11.44</v>
      </c>
      <c r="BI124" s="13">
        <v>3</v>
      </c>
      <c r="BJ124" s="13">
        <v>1</v>
      </c>
      <c r="BK124" s="13">
        <v>2</v>
      </c>
      <c r="BL124" s="218">
        <f>$H53</f>
        <v>0</v>
      </c>
      <c r="BM124" s="219">
        <f>$H55</f>
        <v>11.44</v>
      </c>
      <c r="BO124" s="15">
        <v>4</v>
      </c>
      <c r="BP124" s="15">
        <v>1</v>
      </c>
      <c r="BQ124" s="15">
        <v>2</v>
      </c>
      <c r="BR124" s="220">
        <f>$H69</f>
        <v>0</v>
      </c>
      <c r="BS124" s="221">
        <f>$H71</f>
        <v>11.44</v>
      </c>
      <c r="BU124" s="17">
        <v>5</v>
      </c>
      <c r="BV124" s="17">
        <v>1</v>
      </c>
      <c r="BW124" s="17">
        <v>2</v>
      </c>
      <c r="BX124" s="222">
        <f>IF(AM18&lt;&gt;5,0,$H85)</f>
        <v>0</v>
      </c>
      <c r="BY124" s="223">
        <f>IF(AM18&lt;&gt;5,0,$H87)</f>
        <v>0</v>
      </c>
      <c r="BZ124" s="223">
        <f>$H87</f>
        <v>11.44</v>
      </c>
    </row>
    <row r="125" spans="2:78" hidden="1" x14ac:dyDescent="0.25">
      <c r="AW125" s="9">
        <v>1</v>
      </c>
      <c r="AX125" s="9">
        <v>1</v>
      </c>
      <c r="AY125" s="9">
        <v>3</v>
      </c>
      <c r="AZ125" s="214">
        <f>$L21</f>
        <v>0</v>
      </c>
      <c r="BA125" s="215">
        <f>$L23</f>
        <v>11.44</v>
      </c>
      <c r="BC125" s="11">
        <v>2</v>
      </c>
      <c r="BD125" s="11">
        <v>1</v>
      </c>
      <c r="BE125" s="11">
        <v>3</v>
      </c>
      <c r="BF125" s="216">
        <f>$L37</f>
        <v>0</v>
      </c>
      <c r="BG125" s="217">
        <f>$L39</f>
        <v>11.44</v>
      </c>
      <c r="BI125" s="13">
        <v>3</v>
      </c>
      <c r="BJ125" s="13">
        <v>1</v>
      </c>
      <c r="BK125" s="13">
        <v>3</v>
      </c>
      <c r="BL125" s="218">
        <f>$L53</f>
        <v>0</v>
      </c>
      <c r="BM125" s="219">
        <f>$L55</f>
        <v>11.44</v>
      </c>
      <c r="BO125" s="15">
        <v>4</v>
      </c>
      <c r="BP125" s="15">
        <v>1</v>
      </c>
      <c r="BQ125" s="15">
        <v>3</v>
      </c>
      <c r="BR125" s="220">
        <f>$L69</f>
        <v>0</v>
      </c>
      <c r="BS125" s="221">
        <f>$L71</f>
        <v>11.44</v>
      </c>
      <c r="BU125" s="17">
        <v>5</v>
      </c>
      <c r="BV125" s="17">
        <v>1</v>
      </c>
      <c r="BW125" s="17">
        <v>3</v>
      </c>
      <c r="BX125" s="222">
        <f>IF(AM18&lt;&gt;5,0,$L85)</f>
        <v>0</v>
      </c>
      <c r="BY125" s="223">
        <f>IF(AM18&lt;&gt;5,0,$L87)</f>
        <v>0</v>
      </c>
      <c r="BZ125" s="223">
        <f>$L87</f>
        <v>11.44</v>
      </c>
    </row>
    <row r="126" spans="2:78" hidden="1" x14ac:dyDescent="0.25">
      <c r="AW126" s="9">
        <v>1</v>
      </c>
      <c r="AX126" s="9">
        <v>1</v>
      </c>
      <c r="AY126" s="9">
        <v>4</v>
      </c>
      <c r="AZ126" s="214">
        <f>$P21</f>
        <v>0</v>
      </c>
      <c r="BA126" s="215">
        <f>$P23</f>
        <v>11.44</v>
      </c>
      <c r="BC126" s="11">
        <v>2</v>
      </c>
      <c r="BD126" s="11">
        <v>1</v>
      </c>
      <c r="BE126" s="11">
        <v>4</v>
      </c>
      <c r="BF126" s="216">
        <f>$P37</f>
        <v>0</v>
      </c>
      <c r="BG126" s="217">
        <f>$P39</f>
        <v>11.44</v>
      </c>
      <c r="BI126" s="13">
        <v>3</v>
      </c>
      <c r="BJ126" s="13">
        <v>1</v>
      </c>
      <c r="BK126" s="13">
        <v>4</v>
      </c>
      <c r="BL126" s="218">
        <f>$P53</f>
        <v>0</v>
      </c>
      <c r="BM126" s="219">
        <f>$P55</f>
        <v>11.44</v>
      </c>
      <c r="BO126" s="15">
        <v>4</v>
      </c>
      <c r="BP126" s="15">
        <v>1</v>
      </c>
      <c r="BQ126" s="15">
        <v>4</v>
      </c>
      <c r="BR126" s="220">
        <f>$P69</f>
        <v>0</v>
      </c>
      <c r="BS126" s="221">
        <f>$P71</f>
        <v>11.44</v>
      </c>
      <c r="BU126" s="17">
        <v>5</v>
      </c>
      <c r="BV126" s="17">
        <v>1</v>
      </c>
      <c r="BW126" s="17">
        <v>4</v>
      </c>
      <c r="BX126" s="222">
        <f>IF(AM18&lt;&gt;5,0,$P85)</f>
        <v>0</v>
      </c>
      <c r="BY126" s="223">
        <f>IF(AM18&lt;&gt;5,0,$P87)</f>
        <v>0</v>
      </c>
      <c r="BZ126" s="223">
        <f>$P87</f>
        <v>11.44</v>
      </c>
    </row>
    <row r="127" spans="2:78" hidden="1" x14ac:dyDescent="0.25">
      <c r="AW127" s="9">
        <v>1</v>
      </c>
      <c r="AX127" s="9">
        <v>1</v>
      </c>
      <c r="AY127" s="9">
        <v>5</v>
      </c>
      <c r="AZ127" s="214">
        <f>$T21</f>
        <v>0</v>
      </c>
      <c r="BA127" s="215">
        <f>$T23</f>
        <v>11.44</v>
      </c>
      <c r="BC127" s="11">
        <v>2</v>
      </c>
      <c r="BD127" s="11">
        <v>1</v>
      </c>
      <c r="BE127" s="11">
        <v>5</v>
      </c>
      <c r="BF127" s="216">
        <f>$T37</f>
        <v>0</v>
      </c>
      <c r="BG127" s="217">
        <f>$T39</f>
        <v>11.44</v>
      </c>
      <c r="BI127" s="13">
        <v>3</v>
      </c>
      <c r="BJ127" s="13">
        <v>1</v>
      </c>
      <c r="BK127" s="13">
        <v>5</v>
      </c>
      <c r="BL127" s="218">
        <f>$T53</f>
        <v>0</v>
      </c>
      <c r="BM127" s="219">
        <f>$T55</f>
        <v>11.44</v>
      </c>
      <c r="BO127" s="15">
        <v>4</v>
      </c>
      <c r="BP127" s="15">
        <v>1</v>
      </c>
      <c r="BQ127" s="15">
        <v>5</v>
      </c>
      <c r="BR127" s="220">
        <f>$T69</f>
        <v>0</v>
      </c>
      <c r="BS127" s="221">
        <f>$T71</f>
        <v>11.44</v>
      </c>
      <c r="BU127" s="17">
        <v>5</v>
      </c>
      <c r="BV127" s="17">
        <v>1</v>
      </c>
      <c r="BW127" s="17">
        <v>5</v>
      </c>
      <c r="BX127" s="222">
        <f>IF(AM18&lt;&gt;5,0,$T85)</f>
        <v>0</v>
      </c>
      <c r="BY127" s="223">
        <f>IF(AM18&lt;&gt;5,0,$T87)</f>
        <v>0</v>
      </c>
      <c r="BZ127" s="223">
        <f>$T87</f>
        <v>11.44</v>
      </c>
    </row>
    <row r="128" spans="2:78" hidden="1" x14ac:dyDescent="0.25">
      <c r="AW128" s="9">
        <v>1</v>
      </c>
      <c r="AX128" s="9">
        <v>1</v>
      </c>
      <c r="AY128" s="9">
        <v>6</v>
      </c>
      <c r="AZ128" s="214">
        <f>$X21</f>
        <v>0</v>
      </c>
      <c r="BA128" s="215">
        <f>$X23</f>
        <v>11.44</v>
      </c>
      <c r="BC128" s="11">
        <v>2</v>
      </c>
      <c r="BD128" s="11">
        <v>1</v>
      </c>
      <c r="BE128" s="11">
        <v>6</v>
      </c>
      <c r="BF128" s="216">
        <f>$X37</f>
        <v>0</v>
      </c>
      <c r="BG128" s="217">
        <f>$X39</f>
        <v>11.44</v>
      </c>
      <c r="BI128" s="13">
        <v>3</v>
      </c>
      <c r="BJ128" s="13">
        <v>1</v>
      </c>
      <c r="BK128" s="13">
        <v>6</v>
      </c>
      <c r="BL128" s="218">
        <f>$X53</f>
        <v>0</v>
      </c>
      <c r="BM128" s="219">
        <f>$X55</f>
        <v>11.44</v>
      </c>
      <c r="BO128" s="15">
        <v>4</v>
      </c>
      <c r="BP128" s="15">
        <v>1</v>
      </c>
      <c r="BQ128" s="15">
        <v>6</v>
      </c>
      <c r="BR128" s="220">
        <f>$X69</f>
        <v>0</v>
      </c>
      <c r="BS128" s="221">
        <f>$X71</f>
        <v>11.44</v>
      </c>
      <c r="BU128" s="17">
        <v>5</v>
      </c>
      <c r="BV128" s="17">
        <v>1</v>
      </c>
      <c r="BW128" s="17">
        <v>6</v>
      </c>
      <c r="BX128" s="222">
        <f>IF(AM18&lt;&gt;5,0,$X85)</f>
        <v>0</v>
      </c>
      <c r="BY128" s="223">
        <f>IF(AM18&lt;&gt;5,0,$X87)</f>
        <v>0</v>
      </c>
      <c r="BZ128" s="223">
        <f>$X87</f>
        <v>11.44</v>
      </c>
    </row>
    <row r="129" spans="49:78" hidden="1" x14ac:dyDescent="0.25">
      <c r="AW129" s="9">
        <v>1</v>
      </c>
      <c r="AX129" s="9">
        <v>1</v>
      </c>
      <c r="AY129" s="9">
        <v>7</v>
      </c>
      <c r="AZ129" s="214">
        <f>$AB21</f>
        <v>0</v>
      </c>
      <c r="BA129" s="215">
        <f>$AB23</f>
        <v>11.44</v>
      </c>
      <c r="BC129" s="11">
        <v>2</v>
      </c>
      <c r="BD129" s="11">
        <v>1</v>
      </c>
      <c r="BE129" s="11">
        <v>7</v>
      </c>
      <c r="BF129" s="216">
        <f>$AB37</f>
        <v>0</v>
      </c>
      <c r="BG129" s="217">
        <f>$AB39</f>
        <v>11.44</v>
      </c>
      <c r="BI129" s="13">
        <v>3</v>
      </c>
      <c r="BJ129" s="13">
        <v>1</v>
      </c>
      <c r="BK129" s="13">
        <v>7</v>
      </c>
      <c r="BL129" s="218">
        <f>$AB53</f>
        <v>0</v>
      </c>
      <c r="BM129" s="219">
        <f>$AB55</f>
        <v>11.44</v>
      </c>
      <c r="BO129" s="15">
        <v>4</v>
      </c>
      <c r="BP129" s="15">
        <v>1</v>
      </c>
      <c r="BQ129" s="15">
        <v>7</v>
      </c>
      <c r="BR129" s="220">
        <f>$AB69</f>
        <v>0</v>
      </c>
      <c r="BS129" s="221">
        <f>$AB71</f>
        <v>11.44</v>
      </c>
      <c r="BU129" s="17">
        <v>5</v>
      </c>
      <c r="BV129" s="17">
        <v>1</v>
      </c>
      <c r="BW129" s="17">
        <v>7</v>
      </c>
      <c r="BX129" s="222">
        <f>IF(AM18&lt;&gt;5,0,$AB85)</f>
        <v>0</v>
      </c>
      <c r="BY129" s="223">
        <f>IF(AM18&lt;&gt;5,0,$AB87)</f>
        <v>0</v>
      </c>
      <c r="BZ129" s="223">
        <f>$AB87</f>
        <v>11.44</v>
      </c>
    </row>
    <row r="130" spans="49:78" hidden="1" x14ac:dyDescent="0.25">
      <c r="AW130" s="9">
        <v>1</v>
      </c>
      <c r="AX130" s="9">
        <v>2</v>
      </c>
      <c r="AY130" s="9">
        <v>1</v>
      </c>
      <c r="AZ130" s="214">
        <f>$D25</f>
        <v>0</v>
      </c>
      <c r="BA130" s="215">
        <f>$D27</f>
        <v>11.44</v>
      </c>
      <c r="BC130" s="11">
        <v>2</v>
      </c>
      <c r="BD130" s="11">
        <v>2</v>
      </c>
      <c r="BE130" s="11">
        <v>1</v>
      </c>
      <c r="BF130" s="216">
        <f>$D41</f>
        <v>0</v>
      </c>
      <c r="BG130" s="217">
        <f>$D43</f>
        <v>11.44</v>
      </c>
      <c r="BI130" s="13">
        <v>3</v>
      </c>
      <c r="BJ130" s="13">
        <v>2</v>
      </c>
      <c r="BK130" s="13">
        <v>1</v>
      </c>
      <c r="BL130" s="218">
        <f>$D57</f>
        <v>0</v>
      </c>
      <c r="BM130" s="219">
        <f>$D59</f>
        <v>11.44</v>
      </c>
      <c r="BO130" s="15">
        <v>4</v>
      </c>
      <c r="BP130" s="15">
        <v>2</v>
      </c>
      <c r="BQ130" s="15">
        <v>1</v>
      </c>
      <c r="BR130" s="220">
        <f>$D73</f>
        <v>0</v>
      </c>
      <c r="BS130" s="221">
        <f>$D75</f>
        <v>11.44</v>
      </c>
      <c r="BU130" s="17">
        <v>5</v>
      </c>
      <c r="BV130" s="17">
        <v>2</v>
      </c>
      <c r="BW130" s="17">
        <v>1</v>
      </c>
      <c r="BX130" s="222">
        <f>IF(AM18&lt;&gt;5,0,$D89)</f>
        <v>0</v>
      </c>
      <c r="BY130" s="223">
        <f>IF(AM18&lt;&gt;5,0,$D91)</f>
        <v>0</v>
      </c>
      <c r="BZ130" s="223">
        <f>$D91</f>
        <v>11.44</v>
      </c>
    </row>
    <row r="131" spans="49:78" hidden="1" x14ac:dyDescent="0.25">
      <c r="AW131" s="9">
        <v>1</v>
      </c>
      <c r="AX131" s="9">
        <v>2</v>
      </c>
      <c r="AY131" s="9">
        <v>2</v>
      </c>
      <c r="AZ131" s="214">
        <f>$H25</f>
        <v>0</v>
      </c>
      <c r="BA131" s="215">
        <f>$H27</f>
        <v>11.44</v>
      </c>
      <c r="BC131" s="11">
        <v>2</v>
      </c>
      <c r="BD131" s="11">
        <v>2</v>
      </c>
      <c r="BE131" s="11">
        <v>2</v>
      </c>
      <c r="BF131" s="216">
        <f>$H41</f>
        <v>0</v>
      </c>
      <c r="BG131" s="217">
        <f>$H43</f>
        <v>11.44</v>
      </c>
      <c r="BI131" s="13">
        <v>3</v>
      </c>
      <c r="BJ131" s="13">
        <v>2</v>
      </c>
      <c r="BK131" s="13">
        <v>2</v>
      </c>
      <c r="BL131" s="218">
        <f>$H57</f>
        <v>0</v>
      </c>
      <c r="BM131" s="219">
        <f>$H59</f>
        <v>11.44</v>
      </c>
      <c r="BO131" s="15">
        <v>4</v>
      </c>
      <c r="BP131" s="15">
        <v>2</v>
      </c>
      <c r="BQ131" s="15">
        <v>2</v>
      </c>
      <c r="BR131" s="220">
        <f>$H73</f>
        <v>0</v>
      </c>
      <c r="BS131" s="221">
        <f>$H75</f>
        <v>11.44</v>
      </c>
      <c r="BU131" s="17">
        <v>5</v>
      </c>
      <c r="BV131" s="17">
        <v>2</v>
      </c>
      <c r="BW131" s="17">
        <v>2</v>
      </c>
      <c r="BX131" s="222">
        <f>IF(AM18&lt;&gt;5,0,$H89)</f>
        <v>0</v>
      </c>
      <c r="BY131" s="223">
        <f>IF(AM18&lt;&gt;5,0,$H91)</f>
        <v>0</v>
      </c>
      <c r="BZ131" s="223">
        <f>$H91</f>
        <v>11.44</v>
      </c>
    </row>
    <row r="132" spans="49:78" hidden="1" x14ac:dyDescent="0.25">
      <c r="AW132" s="9">
        <v>1</v>
      </c>
      <c r="AX132" s="9">
        <v>2</v>
      </c>
      <c r="AY132" s="9">
        <v>3</v>
      </c>
      <c r="AZ132" s="214">
        <f>$L25</f>
        <v>0</v>
      </c>
      <c r="BA132" s="215">
        <f>$L27</f>
        <v>11.44</v>
      </c>
      <c r="BC132" s="11">
        <v>2</v>
      </c>
      <c r="BD132" s="11">
        <v>2</v>
      </c>
      <c r="BE132" s="11">
        <v>3</v>
      </c>
      <c r="BF132" s="216">
        <f>$L41</f>
        <v>0</v>
      </c>
      <c r="BG132" s="217">
        <f>$L43</f>
        <v>11.44</v>
      </c>
      <c r="BI132" s="13">
        <v>3</v>
      </c>
      <c r="BJ132" s="13">
        <v>2</v>
      </c>
      <c r="BK132" s="13">
        <v>3</v>
      </c>
      <c r="BL132" s="218">
        <f>$L57</f>
        <v>0</v>
      </c>
      <c r="BM132" s="219">
        <f>$L59</f>
        <v>11.44</v>
      </c>
      <c r="BO132" s="15">
        <v>4</v>
      </c>
      <c r="BP132" s="15">
        <v>2</v>
      </c>
      <c r="BQ132" s="15">
        <v>3</v>
      </c>
      <c r="BR132" s="220">
        <f>$L73</f>
        <v>0</v>
      </c>
      <c r="BS132" s="221">
        <f>$L75</f>
        <v>11.44</v>
      </c>
      <c r="BU132" s="17">
        <v>5</v>
      </c>
      <c r="BV132" s="17">
        <v>2</v>
      </c>
      <c r="BW132" s="17">
        <v>3</v>
      </c>
      <c r="BX132" s="222">
        <f>IF(AM18&lt;&gt;5,0,$L89)</f>
        <v>0</v>
      </c>
      <c r="BY132" s="223">
        <f>IF(AM18&lt;&gt;5,0,$L91)</f>
        <v>0</v>
      </c>
      <c r="BZ132" s="223">
        <f>$L91</f>
        <v>11.44</v>
      </c>
    </row>
    <row r="133" spans="49:78" hidden="1" x14ac:dyDescent="0.25">
      <c r="AW133" s="9">
        <v>1</v>
      </c>
      <c r="AX133" s="9">
        <v>2</v>
      </c>
      <c r="AY133" s="9">
        <v>4</v>
      </c>
      <c r="AZ133" s="214">
        <f>$P25</f>
        <v>0</v>
      </c>
      <c r="BA133" s="215">
        <f>$P27</f>
        <v>11.44</v>
      </c>
      <c r="BC133" s="11">
        <v>2</v>
      </c>
      <c r="BD133" s="11">
        <v>2</v>
      </c>
      <c r="BE133" s="11">
        <v>4</v>
      </c>
      <c r="BF133" s="216">
        <f>$P41</f>
        <v>0</v>
      </c>
      <c r="BG133" s="217">
        <f>$P43</f>
        <v>11.44</v>
      </c>
      <c r="BI133" s="13">
        <v>3</v>
      </c>
      <c r="BJ133" s="13">
        <v>2</v>
      </c>
      <c r="BK133" s="13">
        <v>4</v>
      </c>
      <c r="BL133" s="218">
        <f>$P57</f>
        <v>0</v>
      </c>
      <c r="BM133" s="219">
        <f>$P59</f>
        <v>11.44</v>
      </c>
      <c r="BO133" s="15">
        <v>4</v>
      </c>
      <c r="BP133" s="15">
        <v>2</v>
      </c>
      <c r="BQ133" s="15">
        <v>4</v>
      </c>
      <c r="BR133" s="220">
        <f>$P73</f>
        <v>0</v>
      </c>
      <c r="BS133" s="221">
        <f>$P75</f>
        <v>11.44</v>
      </c>
      <c r="BU133" s="17">
        <v>5</v>
      </c>
      <c r="BV133" s="17">
        <v>2</v>
      </c>
      <c r="BW133" s="17">
        <v>4</v>
      </c>
      <c r="BX133" s="222">
        <f>IF(AM18&lt;&gt;5,0,$P89)</f>
        <v>0</v>
      </c>
      <c r="BY133" s="223">
        <f>IF(AM18&lt;&gt;5,0,$P91)</f>
        <v>0</v>
      </c>
      <c r="BZ133" s="223">
        <f>$P91</f>
        <v>11.44</v>
      </c>
    </row>
    <row r="134" spans="49:78" hidden="1" x14ac:dyDescent="0.25">
      <c r="AW134" s="9">
        <v>1</v>
      </c>
      <c r="AX134" s="9">
        <v>2</v>
      </c>
      <c r="AY134" s="9">
        <v>5</v>
      </c>
      <c r="AZ134" s="214">
        <f>$T25</f>
        <v>0</v>
      </c>
      <c r="BA134" s="215">
        <f>$T27</f>
        <v>11.44</v>
      </c>
      <c r="BC134" s="11">
        <v>2</v>
      </c>
      <c r="BD134" s="11">
        <v>2</v>
      </c>
      <c r="BE134" s="11">
        <v>5</v>
      </c>
      <c r="BF134" s="216">
        <f>$T41</f>
        <v>0</v>
      </c>
      <c r="BG134" s="217">
        <f>$T43</f>
        <v>11.44</v>
      </c>
      <c r="BI134" s="13">
        <v>3</v>
      </c>
      <c r="BJ134" s="13">
        <v>2</v>
      </c>
      <c r="BK134" s="13">
        <v>5</v>
      </c>
      <c r="BL134" s="218">
        <f>$T57</f>
        <v>0</v>
      </c>
      <c r="BM134" s="219">
        <f>$T59</f>
        <v>11.44</v>
      </c>
      <c r="BO134" s="15">
        <v>4</v>
      </c>
      <c r="BP134" s="15">
        <v>2</v>
      </c>
      <c r="BQ134" s="15">
        <v>5</v>
      </c>
      <c r="BR134" s="220">
        <f>$T73</f>
        <v>0</v>
      </c>
      <c r="BS134" s="221">
        <f>$T75</f>
        <v>11.44</v>
      </c>
      <c r="BU134" s="17">
        <v>5</v>
      </c>
      <c r="BV134" s="17">
        <v>2</v>
      </c>
      <c r="BW134" s="17">
        <v>5</v>
      </c>
      <c r="BX134" s="222">
        <f>IF(AM18&lt;&gt;5,0,$T89)</f>
        <v>0</v>
      </c>
      <c r="BY134" s="223">
        <f>IF(AM18&lt;&gt;5,0,$T91)</f>
        <v>0</v>
      </c>
      <c r="BZ134" s="223">
        <f>$T91</f>
        <v>11.44</v>
      </c>
    </row>
    <row r="135" spans="49:78" hidden="1" x14ac:dyDescent="0.25">
      <c r="AW135" s="9">
        <v>1</v>
      </c>
      <c r="AX135" s="9">
        <v>2</v>
      </c>
      <c r="AY135" s="9">
        <v>6</v>
      </c>
      <c r="AZ135" s="214">
        <f>$X25</f>
        <v>0</v>
      </c>
      <c r="BA135" s="215">
        <f>$X27</f>
        <v>11.44</v>
      </c>
      <c r="BC135" s="11">
        <v>2</v>
      </c>
      <c r="BD135" s="11">
        <v>2</v>
      </c>
      <c r="BE135" s="11">
        <v>6</v>
      </c>
      <c r="BF135" s="216">
        <f>$X41</f>
        <v>0</v>
      </c>
      <c r="BG135" s="217">
        <f>$X43</f>
        <v>11.44</v>
      </c>
      <c r="BI135" s="13">
        <v>3</v>
      </c>
      <c r="BJ135" s="13">
        <v>2</v>
      </c>
      <c r="BK135" s="13">
        <v>6</v>
      </c>
      <c r="BL135" s="218">
        <f>$X57</f>
        <v>0</v>
      </c>
      <c r="BM135" s="219">
        <f>$X59</f>
        <v>11.44</v>
      </c>
      <c r="BO135" s="15">
        <v>4</v>
      </c>
      <c r="BP135" s="15">
        <v>2</v>
      </c>
      <c r="BQ135" s="15">
        <v>6</v>
      </c>
      <c r="BR135" s="220">
        <f>$X73</f>
        <v>0</v>
      </c>
      <c r="BS135" s="221">
        <f>$X75</f>
        <v>11.44</v>
      </c>
      <c r="BU135" s="17">
        <v>5</v>
      </c>
      <c r="BV135" s="17">
        <v>2</v>
      </c>
      <c r="BW135" s="17">
        <v>6</v>
      </c>
      <c r="BX135" s="222">
        <f>IF(AM18&lt;&gt;5,0,$X89)</f>
        <v>0</v>
      </c>
      <c r="BY135" s="223">
        <f>IF(AM18&lt;&gt;5,0,$X91)</f>
        <v>0</v>
      </c>
      <c r="BZ135" s="223">
        <f>$X91</f>
        <v>11.44</v>
      </c>
    </row>
    <row r="136" spans="49:78" hidden="1" x14ac:dyDescent="0.25">
      <c r="AW136" s="9">
        <v>1</v>
      </c>
      <c r="AX136" s="9">
        <v>2</v>
      </c>
      <c r="AY136" s="9">
        <v>7</v>
      </c>
      <c r="AZ136" s="214">
        <f>$AB25</f>
        <v>0</v>
      </c>
      <c r="BA136" s="215">
        <f>$AB27</f>
        <v>11.44</v>
      </c>
      <c r="BC136" s="11">
        <v>2</v>
      </c>
      <c r="BD136" s="11">
        <v>2</v>
      </c>
      <c r="BE136" s="11">
        <v>7</v>
      </c>
      <c r="BF136" s="216">
        <f>$AB41</f>
        <v>0</v>
      </c>
      <c r="BG136" s="217">
        <f>$AB43</f>
        <v>11.44</v>
      </c>
      <c r="BI136" s="13">
        <v>3</v>
      </c>
      <c r="BJ136" s="13">
        <v>2</v>
      </c>
      <c r="BK136" s="13">
        <v>7</v>
      </c>
      <c r="BL136" s="218">
        <f>$AB57</f>
        <v>0</v>
      </c>
      <c r="BM136" s="219">
        <f>$AB59</f>
        <v>11.44</v>
      </c>
      <c r="BO136" s="15">
        <v>4</v>
      </c>
      <c r="BP136" s="15">
        <v>2</v>
      </c>
      <c r="BQ136" s="15">
        <v>7</v>
      </c>
      <c r="BR136" s="220">
        <f>$AB73</f>
        <v>0</v>
      </c>
      <c r="BS136" s="221">
        <f>$AB75</f>
        <v>11.44</v>
      </c>
      <c r="BU136" s="17">
        <v>5</v>
      </c>
      <c r="BV136" s="17">
        <v>2</v>
      </c>
      <c r="BW136" s="17">
        <v>7</v>
      </c>
      <c r="BX136" s="222">
        <f>IF(AM18&lt;&gt;5,0,$AB89)</f>
        <v>0</v>
      </c>
      <c r="BY136" s="223">
        <f>IF(AM18&lt;&gt;5,0,$AB91)</f>
        <v>0</v>
      </c>
      <c r="BZ136" s="223">
        <f>$AB91</f>
        <v>11.44</v>
      </c>
    </row>
    <row r="137" spans="49:78" hidden="1" x14ac:dyDescent="0.25">
      <c r="AW137" s="9">
        <v>1</v>
      </c>
      <c r="AX137" s="9">
        <v>3</v>
      </c>
      <c r="AY137" s="9">
        <v>1</v>
      </c>
      <c r="AZ137" s="214">
        <f>$D29</f>
        <v>0</v>
      </c>
      <c r="BA137" s="215">
        <f>$D31</f>
        <v>11.44</v>
      </c>
      <c r="BC137" s="11">
        <v>2</v>
      </c>
      <c r="BD137" s="11">
        <v>3</v>
      </c>
      <c r="BE137" s="11">
        <v>1</v>
      </c>
      <c r="BF137" s="216">
        <f>$D45</f>
        <v>0</v>
      </c>
      <c r="BG137" s="217">
        <f>$D47</f>
        <v>11.44</v>
      </c>
      <c r="BI137" s="13">
        <v>3</v>
      </c>
      <c r="BJ137" s="13">
        <v>3</v>
      </c>
      <c r="BK137" s="13">
        <v>1</v>
      </c>
      <c r="BL137" s="218">
        <f>$D61</f>
        <v>0</v>
      </c>
      <c r="BM137" s="219">
        <f>$D63</f>
        <v>11.44</v>
      </c>
      <c r="BO137" s="15">
        <v>4</v>
      </c>
      <c r="BP137" s="15">
        <v>3</v>
      </c>
      <c r="BQ137" s="15">
        <v>1</v>
      </c>
      <c r="BR137" s="220">
        <f>$D77</f>
        <v>0</v>
      </c>
      <c r="BS137" s="221">
        <f>$D79</f>
        <v>11.44</v>
      </c>
      <c r="BU137" s="17">
        <v>5</v>
      </c>
      <c r="BV137" s="17">
        <v>3</v>
      </c>
      <c r="BW137" s="17">
        <v>1</v>
      </c>
      <c r="BX137" s="222">
        <f>IF(AM18&lt;&gt;5,0,$D93)</f>
        <v>0</v>
      </c>
      <c r="BY137" s="223">
        <f>IF(AM18&lt;&gt;5,0,$D95)</f>
        <v>0</v>
      </c>
      <c r="BZ137" s="223">
        <f>$D95</f>
        <v>11.44</v>
      </c>
    </row>
    <row r="138" spans="49:78" hidden="1" x14ac:dyDescent="0.25">
      <c r="AW138" s="9">
        <v>1</v>
      </c>
      <c r="AX138" s="9">
        <v>3</v>
      </c>
      <c r="AY138" s="9">
        <v>2</v>
      </c>
      <c r="AZ138" s="214">
        <f>$H29</f>
        <v>0</v>
      </c>
      <c r="BA138" s="215">
        <f>$H31</f>
        <v>11.44</v>
      </c>
      <c r="BC138" s="11">
        <v>2</v>
      </c>
      <c r="BD138" s="11">
        <v>3</v>
      </c>
      <c r="BE138" s="11">
        <v>2</v>
      </c>
      <c r="BF138" s="216">
        <f>$H45</f>
        <v>0</v>
      </c>
      <c r="BG138" s="217">
        <f>$H47</f>
        <v>11.44</v>
      </c>
      <c r="BI138" s="13">
        <v>3</v>
      </c>
      <c r="BJ138" s="13">
        <v>3</v>
      </c>
      <c r="BK138" s="13">
        <v>2</v>
      </c>
      <c r="BL138" s="218">
        <f>$H61</f>
        <v>0</v>
      </c>
      <c r="BM138" s="219">
        <f>$H63</f>
        <v>11.44</v>
      </c>
      <c r="BO138" s="15">
        <v>4</v>
      </c>
      <c r="BP138" s="15">
        <v>3</v>
      </c>
      <c r="BQ138" s="15">
        <v>2</v>
      </c>
      <c r="BR138" s="220">
        <f>$H77</f>
        <v>0</v>
      </c>
      <c r="BS138" s="221">
        <f>$H79</f>
        <v>11.44</v>
      </c>
      <c r="BU138" s="17">
        <v>5</v>
      </c>
      <c r="BV138" s="17">
        <v>3</v>
      </c>
      <c r="BW138" s="17">
        <v>2</v>
      </c>
      <c r="BX138" s="222">
        <f>IF(AM18&lt;&gt;5,0,$H93)</f>
        <v>0</v>
      </c>
      <c r="BY138" s="223">
        <f>IF(AM18&lt;&gt;5,0,$H95)</f>
        <v>0</v>
      </c>
      <c r="BZ138" s="223">
        <f>$H95</f>
        <v>11.44</v>
      </c>
    </row>
    <row r="139" spans="49:78" hidden="1" x14ac:dyDescent="0.25">
      <c r="AW139" s="9">
        <v>1</v>
      </c>
      <c r="AX139" s="9">
        <v>3</v>
      </c>
      <c r="AY139" s="9">
        <v>3</v>
      </c>
      <c r="AZ139" s="214">
        <f>$L29</f>
        <v>0</v>
      </c>
      <c r="BA139" s="215">
        <f>$L31</f>
        <v>11.44</v>
      </c>
      <c r="BC139" s="11">
        <v>2</v>
      </c>
      <c r="BD139" s="11">
        <v>3</v>
      </c>
      <c r="BE139" s="11">
        <v>3</v>
      </c>
      <c r="BF139" s="216">
        <f>$L45</f>
        <v>0</v>
      </c>
      <c r="BG139" s="217">
        <f>$L47</f>
        <v>11.44</v>
      </c>
      <c r="BI139" s="13">
        <v>3</v>
      </c>
      <c r="BJ139" s="13">
        <v>3</v>
      </c>
      <c r="BK139" s="13">
        <v>3</v>
      </c>
      <c r="BL139" s="218">
        <f>$L61</f>
        <v>0</v>
      </c>
      <c r="BM139" s="219">
        <f>$L63</f>
        <v>11.44</v>
      </c>
      <c r="BO139" s="15">
        <v>4</v>
      </c>
      <c r="BP139" s="15">
        <v>3</v>
      </c>
      <c r="BQ139" s="15">
        <v>3</v>
      </c>
      <c r="BR139" s="220">
        <f>$L77</f>
        <v>0</v>
      </c>
      <c r="BS139" s="221">
        <f>$L79</f>
        <v>11.44</v>
      </c>
      <c r="BU139" s="17">
        <v>5</v>
      </c>
      <c r="BV139" s="17">
        <v>3</v>
      </c>
      <c r="BW139" s="17">
        <v>3</v>
      </c>
      <c r="BX139" s="222">
        <f>IF(AM18&lt;&gt;5,0,$L93)</f>
        <v>0</v>
      </c>
      <c r="BY139" s="223">
        <f>IF(AM18&lt;&gt;5,0,$L95)</f>
        <v>0</v>
      </c>
      <c r="BZ139" s="223">
        <f>$L95</f>
        <v>11.44</v>
      </c>
    </row>
    <row r="140" spans="49:78" hidden="1" x14ac:dyDescent="0.25">
      <c r="AW140" s="9">
        <v>1</v>
      </c>
      <c r="AX140" s="9">
        <v>3</v>
      </c>
      <c r="AY140" s="9">
        <v>4</v>
      </c>
      <c r="AZ140" s="214">
        <f>$P29</f>
        <v>0</v>
      </c>
      <c r="BA140" s="215">
        <f>$P31</f>
        <v>11.44</v>
      </c>
      <c r="BC140" s="11">
        <v>2</v>
      </c>
      <c r="BD140" s="11">
        <v>3</v>
      </c>
      <c r="BE140" s="11">
        <v>4</v>
      </c>
      <c r="BF140" s="216">
        <f>$P45</f>
        <v>0</v>
      </c>
      <c r="BG140" s="217">
        <f>$P47</f>
        <v>11.44</v>
      </c>
      <c r="BI140" s="13">
        <v>3</v>
      </c>
      <c r="BJ140" s="13">
        <v>3</v>
      </c>
      <c r="BK140" s="13">
        <v>4</v>
      </c>
      <c r="BL140" s="218">
        <f>$P61</f>
        <v>0</v>
      </c>
      <c r="BM140" s="219">
        <f>$P63</f>
        <v>11.44</v>
      </c>
      <c r="BO140" s="15">
        <v>4</v>
      </c>
      <c r="BP140" s="15">
        <v>3</v>
      </c>
      <c r="BQ140" s="15">
        <v>4</v>
      </c>
      <c r="BR140" s="220">
        <f>$P77</f>
        <v>0</v>
      </c>
      <c r="BS140" s="221">
        <f>$P79</f>
        <v>11.44</v>
      </c>
      <c r="BU140" s="17">
        <v>5</v>
      </c>
      <c r="BV140" s="17">
        <v>3</v>
      </c>
      <c r="BW140" s="17">
        <v>4</v>
      </c>
      <c r="BX140" s="222">
        <f>IF(AM18&lt;&gt;5,0,$P93)</f>
        <v>0</v>
      </c>
      <c r="BY140" s="223">
        <f>IF(AM18&lt;&gt;5,0,$P95)</f>
        <v>0</v>
      </c>
      <c r="BZ140" s="223">
        <f>$P95</f>
        <v>11.44</v>
      </c>
    </row>
    <row r="141" spans="49:78" hidden="1" x14ac:dyDescent="0.25">
      <c r="AW141" s="9">
        <v>1</v>
      </c>
      <c r="AX141" s="9">
        <v>3</v>
      </c>
      <c r="AY141" s="9">
        <v>5</v>
      </c>
      <c r="AZ141" s="214">
        <f>$T29</f>
        <v>0</v>
      </c>
      <c r="BA141" s="215">
        <f>$T31</f>
        <v>11.44</v>
      </c>
      <c r="BC141" s="11">
        <v>2</v>
      </c>
      <c r="BD141" s="11">
        <v>3</v>
      </c>
      <c r="BE141" s="11">
        <v>5</v>
      </c>
      <c r="BF141" s="216">
        <f>$T45</f>
        <v>0</v>
      </c>
      <c r="BG141" s="217">
        <f>$T47</f>
        <v>11.44</v>
      </c>
      <c r="BI141" s="13">
        <v>3</v>
      </c>
      <c r="BJ141" s="13">
        <v>3</v>
      </c>
      <c r="BK141" s="13">
        <v>5</v>
      </c>
      <c r="BL141" s="218">
        <f>$T61</f>
        <v>0</v>
      </c>
      <c r="BM141" s="219">
        <f>$T63</f>
        <v>11.44</v>
      </c>
      <c r="BO141" s="15">
        <v>4</v>
      </c>
      <c r="BP141" s="15">
        <v>3</v>
      </c>
      <c r="BQ141" s="15">
        <v>5</v>
      </c>
      <c r="BR141" s="220">
        <f>$T77</f>
        <v>0</v>
      </c>
      <c r="BS141" s="221">
        <f>$T79</f>
        <v>11.44</v>
      </c>
      <c r="BU141" s="17">
        <v>5</v>
      </c>
      <c r="BV141" s="17">
        <v>3</v>
      </c>
      <c r="BW141" s="17">
        <v>5</v>
      </c>
      <c r="BX141" s="222">
        <f>IF(AM18&lt;&gt;5,0,$T93)</f>
        <v>0</v>
      </c>
      <c r="BY141" s="223">
        <f>IF(AM18&lt;&gt;5,0,$T95)</f>
        <v>0</v>
      </c>
      <c r="BZ141" s="223">
        <f>$T95</f>
        <v>11.44</v>
      </c>
    </row>
    <row r="142" spans="49:78" hidden="1" x14ac:dyDescent="0.25">
      <c r="AW142" s="9">
        <v>1</v>
      </c>
      <c r="AX142" s="9">
        <v>3</v>
      </c>
      <c r="AY142" s="9">
        <v>6</v>
      </c>
      <c r="AZ142" s="214">
        <f>$X29</f>
        <v>0</v>
      </c>
      <c r="BA142" s="215">
        <f>$X31</f>
        <v>11.44</v>
      </c>
      <c r="BC142" s="11">
        <v>2</v>
      </c>
      <c r="BD142" s="11">
        <v>3</v>
      </c>
      <c r="BE142" s="11">
        <v>6</v>
      </c>
      <c r="BF142" s="216">
        <f>$X45</f>
        <v>0</v>
      </c>
      <c r="BG142" s="217">
        <f>$X47</f>
        <v>11.44</v>
      </c>
      <c r="BI142" s="13">
        <v>3</v>
      </c>
      <c r="BJ142" s="13">
        <v>3</v>
      </c>
      <c r="BK142" s="13">
        <v>6</v>
      </c>
      <c r="BL142" s="218">
        <f>$X61</f>
        <v>0</v>
      </c>
      <c r="BM142" s="219">
        <f>$X63</f>
        <v>11.44</v>
      </c>
      <c r="BO142" s="15">
        <v>4</v>
      </c>
      <c r="BP142" s="15">
        <v>3</v>
      </c>
      <c r="BQ142" s="15">
        <v>6</v>
      </c>
      <c r="BR142" s="220">
        <f>$X77</f>
        <v>0</v>
      </c>
      <c r="BS142" s="221">
        <f>$X79</f>
        <v>11.44</v>
      </c>
      <c r="BU142" s="17">
        <v>5</v>
      </c>
      <c r="BV142" s="17">
        <v>3</v>
      </c>
      <c r="BW142" s="17">
        <v>6</v>
      </c>
      <c r="BX142" s="222">
        <f>IF(AM18&lt;&gt;5,0,$X93)</f>
        <v>0</v>
      </c>
      <c r="BY142" s="223">
        <f>IF(AM18&lt;&gt;5,0,$X95)</f>
        <v>0</v>
      </c>
      <c r="BZ142" s="223">
        <f>$X95</f>
        <v>11.44</v>
      </c>
    </row>
    <row r="143" spans="49:78" hidden="1" x14ac:dyDescent="0.25">
      <c r="AW143" s="9">
        <v>1</v>
      </c>
      <c r="AX143" s="9">
        <v>3</v>
      </c>
      <c r="AY143" s="9">
        <v>7</v>
      </c>
      <c r="AZ143" s="214">
        <f>$AB29</f>
        <v>0</v>
      </c>
      <c r="BA143" s="215">
        <f>$AB31</f>
        <v>11.44</v>
      </c>
      <c r="BC143" s="11">
        <v>2</v>
      </c>
      <c r="BD143" s="11">
        <v>3</v>
      </c>
      <c r="BE143" s="11">
        <v>7</v>
      </c>
      <c r="BF143" s="216">
        <f>$AB45</f>
        <v>0</v>
      </c>
      <c r="BG143" s="217">
        <f>$AB47</f>
        <v>11.44</v>
      </c>
      <c r="BI143" s="13">
        <v>3</v>
      </c>
      <c r="BJ143" s="13">
        <v>3</v>
      </c>
      <c r="BK143" s="13">
        <v>7</v>
      </c>
      <c r="BL143" s="218">
        <f>$AB61</f>
        <v>0</v>
      </c>
      <c r="BM143" s="219">
        <f>$AB63</f>
        <v>11.44</v>
      </c>
      <c r="BO143" s="15">
        <v>4</v>
      </c>
      <c r="BP143" s="15">
        <v>3</v>
      </c>
      <c r="BQ143" s="15">
        <v>7</v>
      </c>
      <c r="BR143" s="220">
        <f>$AB77</f>
        <v>0</v>
      </c>
      <c r="BS143" s="221">
        <f>$AB79</f>
        <v>11.44</v>
      </c>
      <c r="BU143" s="17">
        <v>5</v>
      </c>
      <c r="BV143" s="17">
        <v>3</v>
      </c>
      <c r="BW143" s="17">
        <v>7</v>
      </c>
      <c r="BX143" s="222">
        <f>IF(AM18&lt;&gt;5,0,$AB93)</f>
        <v>0</v>
      </c>
      <c r="BY143" s="223">
        <f>IF(AM18&lt;&gt;5,0,$AB95)</f>
        <v>0</v>
      </c>
      <c r="BZ143" s="223">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166</v>
      </c>
      <c r="AX145" s="224" t="s">
        <v>167</v>
      </c>
      <c r="AY145" s="224" t="s">
        <v>168</v>
      </c>
      <c r="AZ145" s="224" t="s">
        <v>164</v>
      </c>
      <c r="BA145" s="224" t="s">
        <v>139</v>
      </c>
      <c r="BC145" s="225" t="s">
        <v>166</v>
      </c>
      <c r="BD145" s="225" t="s">
        <v>167</v>
      </c>
      <c r="BE145" s="225" t="s">
        <v>168</v>
      </c>
      <c r="BF145" s="225" t="s">
        <v>164</v>
      </c>
      <c r="BG145" s="225" t="s">
        <v>139</v>
      </c>
      <c r="BI145" s="226" t="s">
        <v>166</v>
      </c>
      <c r="BJ145" s="226" t="s">
        <v>167</v>
      </c>
      <c r="BK145" s="226" t="s">
        <v>168</v>
      </c>
      <c r="BL145" s="226" t="s">
        <v>164</v>
      </c>
      <c r="BM145" s="226" t="s">
        <v>139</v>
      </c>
      <c r="BO145" s="227" t="s">
        <v>166</v>
      </c>
      <c r="BP145" s="227" t="s">
        <v>167</v>
      </c>
      <c r="BQ145" s="227" t="s">
        <v>168</v>
      </c>
      <c r="BR145" s="227" t="s">
        <v>164</v>
      </c>
      <c r="BS145" s="227" t="s">
        <v>139</v>
      </c>
      <c r="BU145" s="228" t="s">
        <v>166</v>
      </c>
      <c r="BV145" s="228" t="s">
        <v>167</v>
      </c>
      <c r="BW145" s="228" t="s">
        <v>168</v>
      </c>
      <c r="BX145" s="228" t="s">
        <v>164</v>
      </c>
      <c r="BY145" s="228" t="s">
        <v>139</v>
      </c>
      <c r="BZ145" s="228" t="s">
        <v>165</v>
      </c>
    </row>
    <row r="146" spans="49:116" hidden="1" x14ac:dyDescent="0.25">
      <c r="AW146" s="9" t="str">
        <f t="shared" ref="AW146:AW163" si="6">IF(OR(AZ146=0,AX146=0),"Ignore me","Claim")</f>
        <v>Ignore me</v>
      </c>
      <c r="AX146" s="229">
        <f>$H$107</f>
        <v>9</v>
      </c>
      <c r="AY146" s="9" t="str">
        <f t="shared" ref="AY146:AY151" si="7">$AL$102</f>
        <v>----</v>
      </c>
      <c r="AZ146" s="214">
        <f>(1-($D$108+$D$109))*SUMIF(BA$123:BA$129,BA146,AZ$123:AZ$129)</f>
        <v>0</v>
      </c>
      <c r="BA146" s="215">
        <f>MIN(BA$123:BA$129)</f>
        <v>11.44</v>
      </c>
      <c r="BC146" s="11" t="str">
        <f t="shared" ref="BC146:BC163" si="8">IF(OR(BF146=0,BD146=0),"Ignore me","Claim")</f>
        <v>Ignore me</v>
      </c>
      <c r="BD146" s="230">
        <f>$H$107</f>
        <v>9</v>
      </c>
      <c r="BE146" s="11" t="str">
        <f t="shared" ref="BE146:BE151" si="9">$AL$102</f>
        <v>----</v>
      </c>
      <c r="BF146" s="216">
        <f>(1-($D$108+$D$109))*SUMIF(BG$123:BG$129,BG146,BF$123:BF$129)</f>
        <v>0</v>
      </c>
      <c r="BG146" s="217">
        <f>MIN(BG$123:BG$129)</f>
        <v>11.44</v>
      </c>
      <c r="BI146" s="13" t="str">
        <f t="shared" ref="BI146:BI163" si="10">IF(OR(BL146=0,BJ146=0),"Ignore me","Claim")</f>
        <v>Ignore me</v>
      </c>
      <c r="BJ146" s="231">
        <f>$H$107</f>
        <v>9</v>
      </c>
      <c r="BK146" s="13" t="str">
        <f t="shared" ref="BK146:BK151" si="11">$AL$102</f>
        <v>----</v>
      </c>
      <c r="BL146" s="218">
        <f>(1-($D$108+$D$109))*SUMIF(BM$123:BM$129,BM146,BL$123:BL$129)</f>
        <v>0</v>
      </c>
      <c r="BM146" s="219">
        <f>MIN(BM$123:BM$129)</f>
        <v>11.44</v>
      </c>
      <c r="BO146" s="15" t="str">
        <f t="shared" ref="BO146:BO163" si="12">IF(OR(BR146=0,BP146=0),"Ignore me","Claim")</f>
        <v>Ignore me</v>
      </c>
      <c r="BP146" s="232">
        <f>$H$107</f>
        <v>9</v>
      </c>
      <c r="BQ146" s="15" t="str">
        <f t="shared" ref="BQ146:BQ151" si="13">$AL$102</f>
        <v>----</v>
      </c>
      <c r="BR146" s="220">
        <f>(1-($D$108+$D$109))*SUMIF(BS$123:BS$129,BS146,BR$123:BR$129)</f>
        <v>0</v>
      </c>
      <c r="BS146" s="221">
        <f>MIN(BS$123:BS$129)</f>
        <v>11.44</v>
      </c>
      <c r="BU146" s="17" t="str">
        <f t="shared" ref="BU146:BU163" si="14">IF(OR(BX146=0,BV146=0),"Ignore me","Claim")</f>
        <v>Ignore me</v>
      </c>
      <c r="BV146" s="233">
        <f>$H$107</f>
        <v>9</v>
      </c>
      <c r="BW146" s="17" t="str">
        <f t="shared" ref="BW146:BW151" si="15">$AL$102</f>
        <v>----</v>
      </c>
      <c r="BX146" s="222">
        <f>(1-($D$108+$D$109))*SUMIF(BY$123:BY$129,BY146,BX$123:BX$129)</f>
        <v>0</v>
      </c>
      <c r="BY146" s="223">
        <f t="shared" ref="BY146:BZ148" si="16">MIN(BY$123:BY$129)</f>
        <v>0</v>
      </c>
      <c r="BZ146" s="223">
        <f t="shared" si="16"/>
        <v>11.44</v>
      </c>
      <c r="CZ146" s="1" t="s">
        <v>166</v>
      </c>
      <c r="DA146" s="1" t="s">
        <v>167</v>
      </c>
      <c r="DB146" s="1" t="s">
        <v>168</v>
      </c>
      <c r="DC146" s="1" t="s">
        <v>164</v>
      </c>
      <c r="DD146" s="1" t="s">
        <v>139</v>
      </c>
      <c r="DG146" s="151" t="s">
        <v>168</v>
      </c>
      <c r="DH146" s="151" t="s">
        <v>139</v>
      </c>
      <c r="DI146" s="151" t="s">
        <v>140</v>
      </c>
      <c r="DJ146" s="151" t="s">
        <v>141</v>
      </c>
      <c r="DK146" s="151" t="s">
        <v>142</v>
      </c>
      <c r="DL146" s="151" t="s">
        <v>169</v>
      </c>
    </row>
    <row r="147" spans="49:116" hidden="1" x14ac:dyDescent="0.25">
      <c r="AW147" s="9" t="str">
        <f t="shared" si="6"/>
        <v>Ignore me</v>
      </c>
      <c r="AX147" s="229">
        <f>$H$108</f>
        <v>0</v>
      </c>
      <c r="AY147" s="9" t="str">
        <f t="shared" si="7"/>
        <v>----</v>
      </c>
      <c r="AZ147" s="214">
        <f>$D$108*SUMIF(BA$123:BA$129,BA146,AZ$123:AZ$129)</f>
        <v>0</v>
      </c>
      <c r="BA147" s="215">
        <f>MIN(BA$123:BA$129)</f>
        <v>11.44</v>
      </c>
      <c r="BC147" s="11" t="str">
        <f t="shared" si="8"/>
        <v>Ignore me</v>
      </c>
      <c r="BD147" s="230">
        <f>$H$108</f>
        <v>0</v>
      </c>
      <c r="BE147" s="11" t="str">
        <f t="shared" si="9"/>
        <v>----</v>
      </c>
      <c r="BF147" s="216">
        <f>$D$108*SUMIF(BG$123:BG$129,BG146,BF$123:BF$129)</f>
        <v>0</v>
      </c>
      <c r="BG147" s="217">
        <f>MIN(BG$123:BG$129)</f>
        <v>11.44</v>
      </c>
      <c r="BI147" s="13" t="str">
        <f t="shared" si="10"/>
        <v>Ignore me</v>
      </c>
      <c r="BJ147" s="231">
        <f>$H$108</f>
        <v>0</v>
      </c>
      <c r="BK147" s="13" t="str">
        <f t="shared" si="11"/>
        <v>----</v>
      </c>
      <c r="BL147" s="218">
        <f>$D$108*SUMIF(BM$123:BM$129,BM146,BL$123:BL$129)</f>
        <v>0</v>
      </c>
      <c r="BM147" s="219">
        <f>MIN(BM$123:BM$129)</f>
        <v>11.44</v>
      </c>
      <c r="BO147" s="15" t="str">
        <f t="shared" si="12"/>
        <v>Ignore me</v>
      </c>
      <c r="BP147" s="232">
        <f>$H$108</f>
        <v>0</v>
      </c>
      <c r="BQ147" s="15" t="str">
        <f t="shared" si="13"/>
        <v>----</v>
      </c>
      <c r="BR147" s="220">
        <f>$D$108*SUMIF(BS$123:BS$129,BS146,BR$123:BR$129)</f>
        <v>0</v>
      </c>
      <c r="BS147" s="221">
        <f>MIN(BS$123:BS$129)</f>
        <v>11.44</v>
      </c>
      <c r="BU147" s="17" t="str">
        <f t="shared" si="14"/>
        <v>Ignore me</v>
      </c>
      <c r="BV147" s="233">
        <f>$H$108</f>
        <v>0</v>
      </c>
      <c r="BW147" s="17" t="str">
        <f t="shared" si="15"/>
        <v>----</v>
      </c>
      <c r="BX147" s="222">
        <f>$D$108*SUMIF(BY$123:BY$129,BY146,BX$123:BX$129)</f>
        <v>0</v>
      </c>
      <c r="BY147" s="223">
        <f t="shared" si="16"/>
        <v>0</v>
      </c>
      <c r="BZ147" s="223">
        <f t="shared" si="16"/>
        <v>11.44</v>
      </c>
      <c r="CZ147" s="1" t="s">
        <v>170</v>
      </c>
      <c r="DA147" s="1" t="s">
        <v>140</v>
      </c>
      <c r="DB147" s="1" t="str">
        <f>AY146</f>
        <v>----</v>
      </c>
      <c r="DC147" s="1">
        <f>AZ146</f>
        <v>0</v>
      </c>
      <c r="DD147" s="146">
        <f>BA146</f>
        <v>11.44</v>
      </c>
      <c r="DE147" s="146"/>
      <c r="DG147" s="234">
        <v>3062</v>
      </c>
      <c r="DH147" s="234" t="s">
        <v>171</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t="str">
        <f t="shared" si="7"/>
        <v>----</v>
      </c>
      <c r="AZ148" s="214">
        <f>$D$109*SUMIF(BA$123:BA$129,BA146,AZ$123:AZ$129)</f>
        <v>0</v>
      </c>
      <c r="BA148" s="215">
        <f>MIN(BA$123:BA$129)</f>
        <v>11.44</v>
      </c>
      <c r="BC148" s="11" t="str">
        <f t="shared" si="8"/>
        <v>Ignore me</v>
      </c>
      <c r="BD148" s="230">
        <f>$H$109</f>
        <v>0</v>
      </c>
      <c r="BE148" s="11" t="str">
        <f t="shared" si="9"/>
        <v>----</v>
      </c>
      <c r="BF148" s="216">
        <f>$D$109*SUMIF(BG$123:BG$129,BG146,BF$123:BF$129)</f>
        <v>0</v>
      </c>
      <c r="BG148" s="217">
        <f>MIN(BG$123:BG$129)</f>
        <v>11.44</v>
      </c>
      <c r="BI148" s="13" t="str">
        <f t="shared" si="10"/>
        <v>Ignore me</v>
      </c>
      <c r="BJ148" s="231">
        <f>$H$109</f>
        <v>0</v>
      </c>
      <c r="BK148" s="13" t="str">
        <f t="shared" si="11"/>
        <v>----</v>
      </c>
      <c r="BL148" s="218">
        <f>$D$109*SUMIF(BM$123:BM$129,BM146,BL$123:BL$129)</f>
        <v>0</v>
      </c>
      <c r="BM148" s="219">
        <f>MIN(BM$123:BM$129)</f>
        <v>11.44</v>
      </c>
      <c r="BO148" s="15" t="str">
        <f t="shared" si="12"/>
        <v>Ignore me</v>
      </c>
      <c r="BP148" s="232">
        <f>$H$109</f>
        <v>0</v>
      </c>
      <c r="BQ148" s="15" t="str">
        <f t="shared" si="13"/>
        <v>----</v>
      </c>
      <c r="BR148" s="220">
        <f>$D$109*SUMIF(BS$123:BS$129,BS146,BR$123:BR$129)</f>
        <v>0</v>
      </c>
      <c r="BS148" s="221">
        <f>MIN(BS$123:BS$129)</f>
        <v>11.44</v>
      </c>
      <c r="BU148" s="17" t="str">
        <f t="shared" si="14"/>
        <v>Ignore me</v>
      </c>
      <c r="BV148" s="233">
        <f>$H$109</f>
        <v>0</v>
      </c>
      <c r="BW148" s="17" t="str">
        <f t="shared" si="15"/>
        <v>----</v>
      </c>
      <c r="BX148" s="222">
        <f>$D$109*SUMIF(BY$123:BY$129,BY146,BX$123:BX$129)</f>
        <v>0</v>
      </c>
      <c r="BY148" s="223">
        <f t="shared" si="16"/>
        <v>0</v>
      </c>
      <c r="BZ148" s="223">
        <f t="shared" si="16"/>
        <v>11.44</v>
      </c>
      <c r="CZ148" s="1" t="s">
        <v>170</v>
      </c>
      <c r="DA148" s="1" t="s">
        <v>141</v>
      </c>
      <c r="DB148" s="1" t="str">
        <f t="shared" ref="DB148:DB164" si="17">AY147</f>
        <v>----</v>
      </c>
      <c r="DC148" s="1">
        <f t="shared" ref="DC148:DC164" si="18">AZ147</f>
        <v>0</v>
      </c>
      <c r="DD148" s="146">
        <f t="shared" ref="DD148:DD164" si="19">BA147</f>
        <v>11.44</v>
      </c>
      <c r="DE148" s="146"/>
      <c r="DG148" s="234">
        <v>3502</v>
      </c>
      <c r="DH148" s="234" t="s">
        <v>171</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t="str">
        <f t="shared" si="7"/>
        <v>----</v>
      </c>
      <c r="AZ149" s="214">
        <f>(1-($D$108+$D$109))*IF(BA146=BA149,0,SUMIF(BA$123:BA$129,BA149,AZ$123:AZ$129))</f>
        <v>0</v>
      </c>
      <c r="BA149" s="215">
        <f>MAX(BA$123:BA$129)</f>
        <v>11.44</v>
      </c>
      <c r="BC149" s="11" t="str">
        <f t="shared" si="8"/>
        <v>Ignore me</v>
      </c>
      <c r="BD149" s="230">
        <f>$H$107</f>
        <v>9</v>
      </c>
      <c r="BE149" s="11" t="str">
        <f t="shared" si="9"/>
        <v>----</v>
      </c>
      <c r="BF149" s="216">
        <f>(1-($D$108+$D$109))*IF(BG146=BG149,0,SUMIF(BG$123:BG$129,BG149,BF$123:BF$129))</f>
        <v>0</v>
      </c>
      <c r="BG149" s="217">
        <f>MAX(BG$123:BG$129)</f>
        <v>11.44</v>
      </c>
      <c r="BI149" s="13" t="str">
        <f t="shared" si="10"/>
        <v>Ignore me</v>
      </c>
      <c r="BJ149" s="231">
        <f>$H$107</f>
        <v>9</v>
      </c>
      <c r="BK149" s="13" t="str">
        <f t="shared" si="11"/>
        <v>----</v>
      </c>
      <c r="BL149" s="218">
        <f>(1-($D$108+$D$109))*IF(BM146=BM149,0,SUMIF(BM$123:BM$129,BM149,BL$123:BL$129))</f>
        <v>0</v>
      </c>
      <c r="BM149" s="219">
        <f>MAX(BM$123:BM$129)</f>
        <v>11.44</v>
      </c>
      <c r="BO149" s="15" t="str">
        <f t="shared" si="12"/>
        <v>Ignore me</v>
      </c>
      <c r="BP149" s="232">
        <f>$H$107</f>
        <v>9</v>
      </c>
      <c r="BQ149" s="15" t="str">
        <f t="shared" si="13"/>
        <v>----</v>
      </c>
      <c r="BR149" s="220">
        <f>(1-($D$108+$D$109))*IF(BS146=BS149,0,SUMIF(BS$123:BS$129,BS149,BR$123:BR$129))</f>
        <v>0</v>
      </c>
      <c r="BS149" s="221">
        <f>MAX(BS$123:BS$129)</f>
        <v>11.44</v>
      </c>
      <c r="BU149" s="17" t="str">
        <f t="shared" si="14"/>
        <v>Ignore me</v>
      </c>
      <c r="BV149" s="233">
        <f>$H$107</f>
        <v>9</v>
      </c>
      <c r="BW149" s="17" t="str">
        <f t="shared" si="15"/>
        <v>----</v>
      </c>
      <c r="BX149" s="222">
        <f>(1-($D$108+$D$109))*IF(BY146=BY149,0,SUMIF(BY$123:BY$129,BY149,BX$123:BX$129))</f>
        <v>0</v>
      </c>
      <c r="BY149" s="223">
        <f t="shared" ref="BY149:BZ151" si="20">MAX(BY$123:BY$129)</f>
        <v>0</v>
      </c>
      <c r="BZ149" s="223">
        <f t="shared" si="20"/>
        <v>11.44</v>
      </c>
      <c r="CZ149" s="1" t="s">
        <v>170</v>
      </c>
      <c r="DA149" s="1" t="s">
        <v>142</v>
      </c>
      <c r="DB149" s="1" t="str">
        <f t="shared" si="17"/>
        <v>----</v>
      </c>
      <c r="DC149" s="1">
        <f t="shared" si="18"/>
        <v>0</v>
      </c>
      <c r="DD149" s="146">
        <f t="shared" si="19"/>
        <v>11.44</v>
      </c>
      <c r="DE149" s="146"/>
      <c r="DG149" s="151">
        <v>4022</v>
      </c>
      <c r="DH149" s="151" t="s">
        <v>171</v>
      </c>
      <c r="DI149" s="146">
        <f>DL149*(1-($D$108+$D$109))</f>
        <v>0</v>
      </c>
      <c r="DJ149" s="238">
        <f>DL149*$D$108</f>
        <v>0</v>
      </c>
      <c r="DK149" s="238">
        <f>DL149*$D$109</f>
        <v>0</v>
      </c>
      <c r="DL149" s="146">
        <f>AM110</f>
        <v>0</v>
      </c>
    </row>
    <row r="150" spans="49:116" hidden="1" x14ac:dyDescent="0.25">
      <c r="AW150" s="9" t="str">
        <f t="shared" si="6"/>
        <v>Ignore me</v>
      </c>
      <c r="AX150" s="229">
        <f>$H$108</f>
        <v>0</v>
      </c>
      <c r="AY150" s="9" t="str">
        <f t="shared" si="7"/>
        <v>----</v>
      </c>
      <c r="AZ150" s="214">
        <f>$D$108*IF(BA146=BA149,0,SUMIF(BA$123:BA$129,BA149,AZ$123:AZ$129))</f>
        <v>0</v>
      </c>
      <c r="BA150" s="215">
        <f>MAX(BA$123:BA$129)</f>
        <v>11.44</v>
      </c>
      <c r="BC150" s="11" t="str">
        <f t="shared" si="8"/>
        <v>Ignore me</v>
      </c>
      <c r="BD150" s="230">
        <f>$H$108</f>
        <v>0</v>
      </c>
      <c r="BE150" s="11" t="str">
        <f t="shared" si="9"/>
        <v>----</v>
      </c>
      <c r="BF150" s="216">
        <f>$D$108*IF(BG146=BG149,0,SUMIF(BG$123:BG$129,BG149,BF$123:BF$129))</f>
        <v>0</v>
      </c>
      <c r="BG150" s="217">
        <f>MAX(BG$123:BG$129)</f>
        <v>11.44</v>
      </c>
      <c r="BI150" s="13" t="str">
        <f t="shared" si="10"/>
        <v>Ignore me</v>
      </c>
      <c r="BJ150" s="231">
        <f>$H$108</f>
        <v>0</v>
      </c>
      <c r="BK150" s="13" t="str">
        <f t="shared" si="11"/>
        <v>----</v>
      </c>
      <c r="BL150" s="218">
        <f>$D$108*IF(BM146=BM149,0,SUMIF(BM$123:BM$129,BM149,BL$123:BL$129))</f>
        <v>0</v>
      </c>
      <c r="BM150" s="219">
        <f>MAX(BM$123:BM$129)</f>
        <v>11.44</v>
      </c>
      <c r="BO150" s="15" t="str">
        <f t="shared" si="12"/>
        <v>Ignore me</v>
      </c>
      <c r="BP150" s="232">
        <f>$H$108</f>
        <v>0</v>
      </c>
      <c r="BQ150" s="15" t="str">
        <f t="shared" si="13"/>
        <v>----</v>
      </c>
      <c r="BR150" s="220">
        <f>$D$108*IF(BS146=BS149,0,SUMIF(BS$123:BS$129,BS149,BR$123:BR$129))</f>
        <v>0</v>
      </c>
      <c r="BS150" s="221">
        <f>MAX(BS$123:BS$129)</f>
        <v>11.44</v>
      </c>
      <c r="BU150" s="17" t="str">
        <f t="shared" si="14"/>
        <v>Ignore me</v>
      </c>
      <c r="BV150" s="233">
        <f>$H$108</f>
        <v>0</v>
      </c>
      <c r="BW150" s="17" t="str">
        <f t="shared" si="15"/>
        <v>----</v>
      </c>
      <c r="BX150" s="222">
        <f>$D$108*IF(BY146=BY149,0,SUMIF(BY$123:BY$129,BY149,BX$123:BX$129))</f>
        <v>0</v>
      </c>
      <c r="BY150" s="223">
        <f t="shared" si="20"/>
        <v>0</v>
      </c>
      <c r="BZ150" s="223">
        <f t="shared" si="20"/>
        <v>11.44</v>
      </c>
      <c r="CZ150" s="1" t="s">
        <v>170</v>
      </c>
      <c r="DA150" s="1" t="s">
        <v>140</v>
      </c>
      <c r="DB150" s="1" t="str">
        <f t="shared" si="17"/>
        <v>----</v>
      </c>
      <c r="DC150" s="1">
        <f t="shared" si="18"/>
        <v>0</v>
      </c>
      <c r="DD150" s="146">
        <f t="shared" si="19"/>
        <v>11.44</v>
      </c>
      <c r="DE150" s="146"/>
      <c r="DF150" s="1" t="s">
        <v>170</v>
      </c>
      <c r="DG150" s="5" t="str">
        <f>VLOOKUP(D12,TypeFPE,2,FALSE)</f>
        <v>----</v>
      </c>
      <c r="DH150" s="146" cm="1">
        <f t="array" ref="DH150">MIN(IF(CZ147:CZ236="PE1",DD147:DD236))</f>
        <v>11.44</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21">DH150*SUM(DI150:DK150)</f>
        <v>0</v>
      </c>
    </row>
    <row r="151" spans="49:116" hidden="1" x14ac:dyDescent="0.25">
      <c r="AW151" s="9" t="str">
        <f t="shared" si="6"/>
        <v>Ignore me</v>
      </c>
      <c r="AX151" s="229">
        <f>$H$109</f>
        <v>0</v>
      </c>
      <c r="AY151" s="9" t="str">
        <f t="shared" si="7"/>
        <v>----</v>
      </c>
      <c r="AZ151" s="214">
        <f>$D$109*IF(BA146=BA149,0,SUMIF(BA$123:BA$129,BA149,AZ$123:AZ$129))</f>
        <v>0</v>
      </c>
      <c r="BA151" s="215">
        <f>MAX(BA$123:BA$129)</f>
        <v>11.44</v>
      </c>
      <c r="BC151" s="11" t="str">
        <f t="shared" si="8"/>
        <v>Ignore me</v>
      </c>
      <c r="BD151" s="230">
        <f>$H$109</f>
        <v>0</v>
      </c>
      <c r="BE151" s="11" t="str">
        <f t="shared" si="9"/>
        <v>----</v>
      </c>
      <c r="BF151" s="216">
        <f>$D$109*IF(BG146=BG149,0,SUMIF(BG$123:BG$129,BG149,BF$123:BF$129))</f>
        <v>0</v>
      </c>
      <c r="BG151" s="217">
        <f>MAX(BG$123:BG$129)</f>
        <v>11.44</v>
      </c>
      <c r="BI151" s="13" t="str">
        <f t="shared" si="10"/>
        <v>Ignore me</v>
      </c>
      <c r="BJ151" s="231">
        <f>$H$109</f>
        <v>0</v>
      </c>
      <c r="BK151" s="13" t="str">
        <f t="shared" si="11"/>
        <v>----</v>
      </c>
      <c r="BL151" s="218">
        <f>$D$109*IF(BM146=BM149,0,SUMIF(BM$123:BM$129,BM149,BL$123:BL$129))</f>
        <v>0</v>
      </c>
      <c r="BM151" s="219">
        <f>MAX(BM$123:BM$129)</f>
        <v>11.44</v>
      </c>
      <c r="BO151" s="15" t="str">
        <f t="shared" si="12"/>
        <v>Ignore me</v>
      </c>
      <c r="BP151" s="232">
        <f>$H$109</f>
        <v>0</v>
      </c>
      <c r="BQ151" s="15" t="str">
        <f t="shared" si="13"/>
        <v>----</v>
      </c>
      <c r="BR151" s="220">
        <f>$D$109*IF(BS146=BS149,0,SUMIF(BS$123:BS$129,BS149,BR$123:BR$129))</f>
        <v>0</v>
      </c>
      <c r="BS151" s="221">
        <f>MAX(BS$123:BS$129)</f>
        <v>11.44</v>
      </c>
      <c r="BU151" s="17" t="str">
        <f t="shared" si="14"/>
        <v>Ignore me</v>
      </c>
      <c r="BV151" s="233">
        <f>$H$109</f>
        <v>0</v>
      </c>
      <c r="BW151" s="17" t="str">
        <f t="shared" si="15"/>
        <v>----</v>
      </c>
      <c r="BX151" s="222">
        <f>$D$109*IF(BY146=BY149,0,SUMIF(BY$123:BY$129,BY149,BX$123:BX$129))</f>
        <v>0</v>
      </c>
      <c r="BY151" s="223">
        <f t="shared" si="20"/>
        <v>0</v>
      </c>
      <c r="BZ151" s="223">
        <f t="shared" si="20"/>
        <v>11.44</v>
      </c>
      <c r="CZ151" s="1" t="s">
        <v>170</v>
      </c>
      <c r="DA151" s="1" t="s">
        <v>141</v>
      </c>
      <c r="DB151" s="1" t="str">
        <f t="shared" si="17"/>
        <v>----</v>
      </c>
      <c r="DC151" s="1">
        <f t="shared" si="18"/>
        <v>0</v>
      </c>
      <c r="DD151" s="146">
        <f t="shared" si="19"/>
        <v>11.44</v>
      </c>
      <c r="DE151" s="146"/>
      <c r="DF151" s="1" t="s">
        <v>170</v>
      </c>
      <c r="DG151" s="5" t="str">
        <f>DG150</f>
        <v>----</v>
      </c>
      <c r="DH151" s="146">
        <f t="array" ref="DH151">MAX(IF(CZ147:CZ236="PE1",DD147:DD236))</f>
        <v>11.44</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21"/>
        <v>0</v>
      </c>
    </row>
    <row r="152" spans="49:116" hidden="1" x14ac:dyDescent="0.25">
      <c r="AW152" s="9" t="str">
        <f t="shared" si="6"/>
        <v>Ignore me</v>
      </c>
      <c r="AX152" s="229">
        <f>$H$107</f>
        <v>9</v>
      </c>
      <c r="AY152" s="9" t="str">
        <f t="shared" ref="AY152:AY157" si="22">$AL$103</f>
        <v>----</v>
      </c>
      <c r="AZ152" s="214">
        <f>(1-($D$108+$D$109))*SUMIF(BA$130:BA$136,BA152,AZ$130:AZ$136)</f>
        <v>0</v>
      </c>
      <c r="BA152" s="215">
        <f>MIN(BA$130:BA$136)</f>
        <v>11.44</v>
      </c>
      <c r="BC152" s="11" t="str">
        <f t="shared" si="8"/>
        <v>Ignore me</v>
      </c>
      <c r="BD152" s="230">
        <f>$H$107</f>
        <v>9</v>
      </c>
      <c r="BE152" s="11" t="str">
        <f t="shared" ref="BE152:BE157" si="23">$AL$103</f>
        <v>----</v>
      </c>
      <c r="BF152" s="216">
        <f>(1-($D$108+$D$109))*SUMIF(BG$130:BG$136,BG152,BF$130:BF$136)</f>
        <v>0</v>
      </c>
      <c r="BG152" s="217">
        <f>MIN(BG$130:BG$136)</f>
        <v>11.44</v>
      </c>
      <c r="BI152" s="13" t="str">
        <f t="shared" si="10"/>
        <v>Ignore me</v>
      </c>
      <c r="BJ152" s="231">
        <f>$H$107</f>
        <v>9</v>
      </c>
      <c r="BK152" s="13" t="str">
        <f t="shared" ref="BK152:BK157" si="24">$AL$103</f>
        <v>----</v>
      </c>
      <c r="BL152" s="218">
        <f>(1-($D$108+$D$109))*SUMIF(BM$130:BM$136,BM152,BL$130:BL$136)</f>
        <v>0</v>
      </c>
      <c r="BM152" s="219">
        <f>MIN(BM$130:BM$136)</f>
        <v>11.44</v>
      </c>
      <c r="BO152" s="15" t="str">
        <f t="shared" si="12"/>
        <v>Ignore me</v>
      </c>
      <c r="BP152" s="232">
        <f>$H$107</f>
        <v>9</v>
      </c>
      <c r="BQ152" s="15" t="str">
        <f t="shared" ref="BQ152:BQ157" si="25">$AL$103</f>
        <v>----</v>
      </c>
      <c r="BR152" s="220">
        <f>(1-($D$108+$D$109))*SUMIF(BS$130:BS$136,BS152,BR$130:BR$136)</f>
        <v>0</v>
      </c>
      <c r="BS152" s="221">
        <f>MIN(BS$130:BS$136)</f>
        <v>11.44</v>
      </c>
      <c r="BU152" s="17" t="str">
        <f t="shared" si="14"/>
        <v>Ignore me</v>
      </c>
      <c r="BV152" s="233">
        <f>$H$107</f>
        <v>9</v>
      </c>
      <c r="BW152" s="17" t="str">
        <f t="shared" ref="BW152:BW157" si="26">$AL$103</f>
        <v>----</v>
      </c>
      <c r="BX152" s="222">
        <f>(1-($D$108+$D$109))*SUMIF(BY$130:BY$136,BY152,BX$130:BX$136)</f>
        <v>0</v>
      </c>
      <c r="BY152" s="223">
        <f t="shared" ref="BY152:BZ154" si="27">MIN(BY$130:BY$136)</f>
        <v>0</v>
      </c>
      <c r="BZ152" s="223">
        <f t="shared" si="27"/>
        <v>11.44</v>
      </c>
      <c r="CZ152" s="1" t="s">
        <v>170</v>
      </c>
      <c r="DA152" s="1" t="s">
        <v>142</v>
      </c>
      <c r="DB152" s="1" t="str">
        <f t="shared" si="17"/>
        <v>----</v>
      </c>
      <c r="DC152" s="1">
        <f t="shared" si="18"/>
        <v>0</v>
      </c>
      <c r="DD152" s="146">
        <f t="shared" si="19"/>
        <v>11.44</v>
      </c>
      <c r="DE152" s="146"/>
      <c r="DF152" s="1" t="s">
        <v>172</v>
      </c>
      <c r="DG152" s="5" t="str">
        <f>VLOOKUP(D14,TypeFPE,2,FALSE)</f>
        <v>----</v>
      </c>
      <c r="DH152" s="146">
        <f t="array" ref="DH152">MIN(IF(CZ147:CZ236="PE2",DD147:DD236))</f>
        <v>11.44</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21"/>
        <v>0</v>
      </c>
    </row>
    <row r="153" spans="49:116" hidden="1" x14ac:dyDescent="0.25">
      <c r="AW153" s="9" t="str">
        <f t="shared" si="6"/>
        <v>Ignore me</v>
      </c>
      <c r="AX153" s="229">
        <f>$H$108</f>
        <v>0</v>
      </c>
      <c r="AY153" s="9" t="str">
        <f t="shared" si="22"/>
        <v>----</v>
      </c>
      <c r="AZ153" s="214">
        <f>$D$108*SUMIF(BA$130:BA$136,BA152,AZ$130:AZ$136)</f>
        <v>0</v>
      </c>
      <c r="BA153" s="215">
        <f>MIN(BA$130:BA$136)</f>
        <v>11.44</v>
      </c>
      <c r="BC153" s="11" t="str">
        <f t="shared" si="8"/>
        <v>Ignore me</v>
      </c>
      <c r="BD153" s="230">
        <f>$H$108</f>
        <v>0</v>
      </c>
      <c r="BE153" s="11" t="str">
        <f t="shared" si="23"/>
        <v>----</v>
      </c>
      <c r="BF153" s="216">
        <f>$D$108*SUMIF(BG$130:BG$136,BG152,BF$130:BF$136)</f>
        <v>0</v>
      </c>
      <c r="BG153" s="217">
        <f>MIN(BG$130:BG$136)</f>
        <v>11.44</v>
      </c>
      <c r="BI153" s="13" t="str">
        <f t="shared" si="10"/>
        <v>Ignore me</v>
      </c>
      <c r="BJ153" s="231">
        <f>$H$108</f>
        <v>0</v>
      </c>
      <c r="BK153" s="13" t="str">
        <f t="shared" si="24"/>
        <v>----</v>
      </c>
      <c r="BL153" s="218">
        <f>$D$108*SUMIF(BM$130:BM$136,BM152,BL$130:BL$136)</f>
        <v>0</v>
      </c>
      <c r="BM153" s="219">
        <f>MIN(BM$130:BM$136)</f>
        <v>11.44</v>
      </c>
      <c r="BO153" s="15" t="str">
        <f t="shared" si="12"/>
        <v>Ignore me</v>
      </c>
      <c r="BP153" s="232">
        <f>$H$108</f>
        <v>0</v>
      </c>
      <c r="BQ153" s="15" t="str">
        <f t="shared" si="25"/>
        <v>----</v>
      </c>
      <c r="BR153" s="220">
        <f>$D$108*SUMIF(BS$130:BS$136,BS152,BR$130:BR$136)</f>
        <v>0</v>
      </c>
      <c r="BS153" s="221">
        <f>MIN(BS$130:BS$136)</f>
        <v>11.44</v>
      </c>
      <c r="BU153" s="17" t="str">
        <f t="shared" si="14"/>
        <v>Ignore me</v>
      </c>
      <c r="BV153" s="233">
        <f>$H$108</f>
        <v>0</v>
      </c>
      <c r="BW153" s="17" t="str">
        <f t="shared" si="26"/>
        <v>----</v>
      </c>
      <c r="BX153" s="222">
        <f>$D$108*SUMIF(BY$130:BY$136,BY152,BX$130:BX$136)</f>
        <v>0</v>
      </c>
      <c r="BY153" s="223">
        <f t="shared" si="27"/>
        <v>0</v>
      </c>
      <c r="BZ153" s="223">
        <f t="shared" si="27"/>
        <v>11.44</v>
      </c>
      <c r="CZ153" s="1" t="s">
        <v>172</v>
      </c>
      <c r="DA153" s="1" t="s">
        <v>140</v>
      </c>
      <c r="DB153" s="1" t="str">
        <f t="shared" si="17"/>
        <v>----</v>
      </c>
      <c r="DC153" s="1">
        <f t="shared" si="18"/>
        <v>0</v>
      </c>
      <c r="DD153" s="146">
        <f t="shared" si="19"/>
        <v>11.44</v>
      </c>
      <c r="DE153" s="146"/>
      <c r="DF153" s="1" t="s">
        <v>172</v>
      </c>
      <c r="DG153" s="5" t="str">
        <f>DG152</f>
        <v>----</v>
      </c>
      <c r="DH153" s="146">
        <f t="array" ref="DH153">MAX(IF(CZ147:CZ236="PE2",DD147:DD236))</f>
        <v>11.44</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21"/>
        <v>0</v>
      </c>
    </row>
    <row r="154" spans="49:116" hidden="1" x14ac:dyDescent="0.25">
      <c r="AW154" s="9" t="str">
        <f t="shared" si="6"/>
        <v>Ignore me</v>
      </c>
      <c r="AX154" s="229">
        <f>$H$109</f>
        <v>0</v>
      </c>
      <c r="AY154" s="9" t="str">
        <f t="shared" si="22"/>
        <v>----</v>
      </c>
      <c r="AZ154" s="214">
        <f>$D$109*SUMIF(BA$130:BA$136,BA152,AZ$130:AZ$136)</f>
        <v>0</v>
      </c>
      <c r="BA154" s="215">
        <f>MIN(BA$130:BA$136)</f>
        <v>11.44</v>
      </c>
      <c r="BC154" s="11" t="str">
        <f t="shared" si="8"/>
        <v>Ignore me</v>
      </c>
      <c r="BD154" s="230">
        <f>$H$109</f>
        <v>0</v>
      </c>
      <c r="BE154" s="11" t="str">
        <f t="shared" si="23"/>
        <v>----</v>
      </c>
      <c r="BF154" s="216">
        <f>$D$109*SUMIF(BG$130:BG$136,BG152,BF$130:BF$136)</f>
        <v>0</v>
      </c>
      <c r="BG154" s="217">
        <f>MIN(BG$130:BG$136)</f>
        <v>11.44</v>
      </c>
      <c r="BI154" s="13" t="str">
        <f t="shared" si="10"/>
        <v>Ignore me</v>
      </c>
      <c r="BJ154" s="231">
        <f>$H$109</f>
        <v>0</v>
      </c>
      <c r="BK154" s="13" t="str">
        <f t="shared" si="24"/>
        <v>----</v>
      </c>
      <c r="BL154" s="218">
        <f>$D$109*SUMIF(BM$130:BM$136,BM152,BL$130:BL$136)</f>
        <v>0</v>
      </c>
      <c r="BM154" s="219">
        <f>MIN(BM$130:BM$136)</f>
        <v>11.44</v>
      </c>
      <c r="BO154" s="15" t="str">
        <f t="shared" si="12"/>
        <v>Ignore me</v>
      </c>
      <c r="BP154" s="232">
        <f>$H$109</f>
        <v>0</v>
      </c>
      <c r="BQ154" s="15" t="str">
        <f t="shared" si="25"/>
        <v>----</v>
      </c>
      <c r="BR154" s="220">
        <f>$D$109*SUMIF(BS$130:BS$136,BS152,BR$130:BR$136)</f>
        <v>0</v>
      </c>
      <c r="BS154" s="221">
        <f>MIN(BS$130:BS$136)</f>
        <v>11.44</v>
      </c>
      <c r="BU154" s="17" t="str">
        <f t="shared" si="14"/>
        <v>Ignore me</v>
      </c>
      <c r="BV154" s="233">
        <f>$H$109</f>
        <v>0</v>
      </c>
      <c r="BW154" s="17" t="str">
        <f t="shared" si="26"/>
        <v>----</v>
      </c>
      <c r="BX154" s="222">
        <f>$D$109*SUMIF(BY$130:BY$136,BY152,BX$130:BX$136)</f>
        <v>0</v>
      </c>
      <c r="BY154" s="223">
        <f t="shared" si="27"/>
        <v>0</v>
      </c>
      <c r="BZ154" s="223">
        <f t="shared" si="27"/>
        <v>11.44</v>
      </c>
      <c r="CZ154" s="1" t="s">
        <v>172</v>
      </c>
      <c r="DA154" s="1" t="s">
        <v>141</v>
      </c>
      <c r="DB154" s="1" t="str">
        <f t="shared" si="17"/>
        <v>----</v>
      </c>
      <c r="DC154" s="1">
        <f t="shared" si="18"/>
        <v>0</v>
      </c>
      <c r="DD154" s="146">
        <f t="shared" si="19"/>
        <v>11.44</v>
      </c>
      <c r="DE154" s="146"/>
      <c r="DF154" s="1" t="s">
        <v>173</v>
      </c>
      <c r="DG154" s="5" t="str">
        <f>VLOOKUP(D16,TypeFPE,2,FALSE)</f>
        <v>----</v>
      </c>
      <c r="DH154" s="146">
        <f t="array" ref="DH154">MIN(IF(CZ147:CZ236="PE3",DD147:DD236))</f>
        <v>11.44</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21"/>
        <v>0</v>
      </c>
    </row>
    <row r="155" spans="49:116" hidden="1" x14ac:dyDescent="0.25">
      <c r="AW155" s="9" t="str">
        <f t="shared" si="6"/>
        <v>Ignore me</v>
      </c>
      <c r="AX155" s="229">
        <f>$H$107</f>
        <v>9</v>
      </c>
      <c r="AY155" s="9" t="str">
        <f t="shared" si="22"/>
        <v>----</v>
      </c>
      <c r="AZ155" s="214">
        <f>(1-($D$108+$D$109))*IF(BA152=BA155,0,SUMIF(BA$130:BA$136,BA155,AZ$130:AZ$136))</f>
        <v>0</v>
      </c>
      <c r="BA155" s="215">
        <f>MAX(BA$130:BA$136)</f>
        <v>11.44</v>
      </c>
      <c r="BC155" s="11" t="str">
        <f t="shared" si="8"/>
        <v>Ignore me</v>
      </c>
      <c r="BD155" s="230">
        <f>$H$107</f>
        <v>9</v>
      </c>
      <c r="BE155" s="11" t="str">
        <f t="shared" si="23"/>
        <v>----</v>
      </c>
      <c r="BF155" s="216">
        <f>(1-($D$108+$D$109))*IF(BG152=BG155,0,SUMIF(BG$130:BG$136,BG155,BF$130:BF$136))</f>
        <v>0</v>
      </c>
      <c r="BG155" s="217">
        <f>MAX(BG$130:BG$136)</f>
        <v>11.44</v>
      </c>
      <c r="BI155" s="13" t="str">
        <f t="shared" si="10"/>
        <v>Ignore me</v>
      </c>
      <c r="BJ155" s="231">
        <f>$H$107</f>
        <v>9</v>
      </c>
      <c r="BK155" s="13" t="str">
        <f t="shared" si="24"/>
        <v>----</v>
      </c>
      <c r="BL155" s="218">
        <f>(1-($D$108+$D$109))*IF(BM152=BM155,0,SUMIF(BM$130:BM$136,BM155,BL$130:BL$136))</f>
        <v>0</v>
      </c>
      <c r="BM155" s="219">
        <f>MAX(BM$130:BM$136)</f>
        <v>11.44</v>
      </c>
      <c r="BO155" s="15" t="str">
        <f t="shared" si="12"/>
        <v>Ignore me</v>
      </c>
      <c r="BP155" s="232">
        <f>$H$107</f>
        <v>9</v>
      </c>
      <c r="BQ155" s="15" t="str">
        <f t="shared" si="25"/>
        <v>----</v>
      </c>
      <c r="BR155" s="220">
        <f>(1-($D$108+$D$109))*IF(BS152=BS155,0,SUMIF(BS$130:BS$136,BS155,BR$130:BR$136))</f>
        <v>0</v>
      </c>
      <c r="BS155" s="221">
        <f>MAX(BS$130:BS$136)</f>
        <v>11.44</v>
      </c>
      <c r="BU155" s="17" t="str">
        <f t="shared" si="14"/>
        <v>Ignore me</v>
      </c>
      <c r="BV155" s="233">
        <f>$H$107</f>
        <v>9</v>
      </c>
      <c r="BW155" s="17" t="str">
        <f t="shared" si="26"/>
        <v>----</v>
      </c>
      <c r="BX155" s="222">
        <f>(1-($D$108+$D$109))*IF(BY152=BY155,0,SUMIF(BY$130:BY$136,BY155,BX$130:BX$136))</f>
        <v>0</v>
      </c>
      <c r="BY155" s="223">
        <f t="shared" ref="BY155:BZ157" si="28">MAX(BY$130:BY$136)</f>
        <v>0</v>
      </c>
      <c r="BZ155" s="223">
        <f t="shared" si="28"/>
        <v>11.44</v>
      </c>
      <c r="CZ155" s="1" t="s">
        <v>172</v>
      </c>
      <c r="DA155" s="1" t="s">
        <v>142</v>
      </c>
      <c r="DB155" s="1" t="str">
        <f t="shared" si="17"/>
        <v>----</v>
      </c>
      <c r="DC155" s="1">
        <f t="shared" si="18"/>
        <v>0</v>
      </c>
      <c r="DD155" s="146">
        <f t="shared" si="19"/>
        <v>11.44</v>
      </c>
      <c r="DE155" s="146"/>
      <c r="DF155" s="1" t="s">
        <v>173</v>
      </c>
      <c r="DG155" s="5" t="str">
        <f>DG154</f>
        <v>----</v>
      </c>
      <c r="DH155" s="146">
        <f t="array" ref="DH155">MAX(IF(CZ147:CZ236="PE3",DD147:DD236))</f>
        <v>11.44</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21"/>
        <v>0</v>
      </c>
    </row>
    <row r="156" spans="49:116" hidden="1" x14ac:dyDescent="0.25">
      <c r="AW156" s="9" t="str">
        <f t="shared" si="6"/>
        <v>Ignore me</v>
      </c>
      <c r="AX156" s="229">
        <f>$H$108</f>
        <v>0</v>
      </c>
      <c r="AY156" s="9" t="str">
        <f t="shared" si="22"/>
        <v>----</v>
      </c>
      <c r="AZ156" s="214">
        <f>$D$108*IF(BA152=BA155,0,SUMIF(BA$130:BA$136,BA155,AZ$130:AZ$136))</f>
        <v>0</v>
      </c>
      <c r="BA156" s="215">
        <f>MAX(BA$130:BA$136)</f>
        <v>11.44</v>
      </c>
      <c r="BC156" s="11" t="str">
        <f t="shared" si="8"/>
        <v>Ignore me</v>
      </c>
      <c r="BD156" s="230">
        <f>$H$108</f>
        <v>0</v>
      </c>
      <c r="BE156" s="11" t="str">
        <f t="shared" si="23"/>
        <v>----</v>
      </c>
      <c r="BF156" s="216">
        <f>$D$108*IF(BG152=BG155,0,SUMIF(BG$130:BG$136,BG155,BF$130:BF$136))</f>
        <v>0</v>
      </c>
      <c r="BG156" s="217">
        <f>MAX(BG$130:BG$136)</f>
        <v>11.44</v>
      </c>
      <c r="BI156" s="13" t="str">
        <f t="shared" si="10"/>
        <v>Ignore me</v>
      </c>
      <c r="BJ156" s="231">
        <f>$H$108</f>
        <v>0</v>
      </c>
      <c r="BK156" s="13" t="str">
        <f t="shared" si="24"/>
        <v>----</v>
      </c>
      <c r="BL156" s="218">
        <f>$D$108*IF(BM152=BM155,0,SUMIF(BM$130:BM$136,BM155,BL$130:BL$136))</f>
        <v>0</v>
      </c>
      <c r="BM156" s="219">
        <f>MAX(BM$130:BM$136)</f>
        <v>11.44</v>
      </c>
      <c r="BO156" s="15" t="str">
        <f t="shared" si="12"/>
        <v>Ignore me</v>
      </c>
      <c r="BP156" s="232">
        <f>$H$108</f>
        <v>0</v>
      </c>
      <c r="BQ156" s="15" t="str">
        <f t="shared" si="25"/>
        <v>----</v>
      </c>
      <c r="BR156" s="220">
        <f>$D$108*IF(BS152=BS155,0,SUMIF(BS$130:BS$136,BS155,BR$130:BR$136))</f>
        <v>0</v>
      </c>
      <c r="BS156" s="221">
        <f>MAX(BS$130:BS$136)</f>
        <v>11.44</v>
      </c>
      <c r="BU156" s="17" t="str">
        <f t="shared" si="14"/>
        <v>Ignore me</v>
      </c>
      <c r="BV156" s="233">
        <f>$H$108</f>
        <v>0</v>
      </c>
      <c r="BW156" s="17" t="str">
        <f t="shared" si="26"/>
        <v>----</v>
      </c>
      <c r="BX156" s="222">
        <f>$D$108*IF(BY152=BY155,0,SUMIF(BY$130:BY$136,BY155,BX$130:BX$136))</f>
        <v>0</v>
      </c>
      <c r="BY156" s="223">
        <f t="shared" si="28"/>
        <v>0</v>
      </c>
      <c r="BZ156" s="223">
        <f t="shared" si="28"/>
        <v>11.44</v>
      </c>
      <c r="CZ156" s="1" t="s">
        <v>172</v>
      </c>
      <c r="DA156" s="1" t="s">
        <v>140</v>
      </c>
      <c r="DB156" s="1" t="str">
        <f t="shared" si="17"/>
        <v>----</v>
      </c>
      <c r="DC156" s="1">
        <f t="shared" si="18"/>
        <v>0</v>
      </c>
      <c r="DD156" s="146">
        <f t="shared" si="19"/>
        <v>11.44</v>
      </c>
      <c r="DE156" s="146"/>
      <c r="DG156" s="5"/>
      <c r="DH156" s="146"/>
      <c r="DI156" s="188"/>
      <c r="DJ156" s="188"/>
      <c r="DK156" s="188"/>
      <c r="DL156" s="146"/>
    </row>
    <row r="157" spans="49:116" hidden="1" x14ac:dyDescent="0.25">
      <c r="AW157" s="9" t="str">
        <f t="shared" si="6"/>
        <v>Ignore me</v>
      </c>
      <c r="AX157" s="229">
        <f>$H$109</f>
        <v>0</v>
      </c>
      <c r="AY157" s="9" t="str">
        <f t="shared" si="22"/>
        <v>----</v>
      </c>
      <c r="AZ157" s="214">
        <f>$D$109*IF(BA152=BA155,0,SUMIF(BA$130:BA$136,BA155,AZ$130:AZ$136))</f>
        <v>0</v>
      </c>
      <c r="BA157" s="215">
        <f>MAX(BA$130:BA$136)</f>
        <v>11.44</v>
      </c>
      <c r="BC157" s="11" t="str">
        <f t="shared" si="8"/>
        <v>Ignore me</v>
      </c>
      <c r="BD157" s="230">
        <f>$H$109</f>
        <v>0</v>
      </c>
      <c r="BE157" s="11" t="str">
        <f t="shared" si="23"/>
        <v>----</v>
      </c>
      <c r="BF157" s="216">
        <f>$D$109*IF(BG152=BG155,0,SUMIF(BG$130:BG$136,BG155,BF$130:BF$136))</f>
        <v>0</v>
      </c>
      <c r="BG157" s="217">
        <f>MAX(BG$130:BG$136)</f>
        <v>11.44</v>
      </c>
      <c r="BI157" s="13" t="str">
        <f t="shared" si="10"/>
        <v>Ignore me</v>
      </c>
      <c r="BJ157" s="231">
        <f>$H$109</f>
        <v>0</v>
      </c>
      <c r="BK157" s="13" t="str">
        <f t="shared" si="24"/>
        <v>----</v>
      </c>
      <c r="BL157" s="218">
        <f>$D$109*IF(BM152=BM155,0,SUMIF(BM$130:BM$136,BM155,BL$130:BL$136))</f>
        <v>0</v>
      </c>
      <c r="BM157" s="219">
        <f>MAX(BM$130:BM$136)</f>
        <v>11.44</v>
      </c>
      <c r="BO157" s="15" t="str">
        <f t="shared" si="12"/>
        <v>Ignore me</v>
      </c>
      <c r="BP157" s="232">
        <f>$H$109</f>
        <v>0</v>
      </c>
      <c r="BQ157" s="15" t="str">
        <f t="shared" si="25"/>
        <v>----</v>
      </c>
      <c r="BR157" s="220">
        <f>$D$109*IF(BS152=BS155,0,SUMIF(BS$130:BS$136,BS155,BR$130:BR$136))</f>
        <v>0</v>
      </c>
      <c r="BS157" s="221">
        <f>MAX(BS$130:BS$136)</f>
        <v>11.44</v>
      </c>
      <c r="BU157" s="17" t="str">
        <f t="shared" si="14"/>
        <v>Ignore me</v>
      </c>
      <c r="BV157" s="233">
        <f>$H$109</f>
        <v>0</v>
      </c>
      <c r="BW157" s="17" t="str">
        <f t="shared" si="26"/>
        <v>----</v>
      </c>
      <c r="BX157" s="222">
        <f>$D$109*IF(BY152=BY155,0,SUMIF(BY$130:BY$136,BY155,BX$130:BX$136))</f>
        <v>0</v>
      </c>
      <c r="BY157" s="223">
        <f t="shared" si="28"/>
        <v>0</v>
      </c>
      <c r="BZ157" s="223">
        <f t="shared" si="28"/>
        <v>11.44</v>
      </c>
      <c r="CZ157" s="1" t="s">
        <v>172</v>
      </c>
      <c r="DA157" s="1" t="s">
        <v>141</v>
      </c>
      <c r="DB157" s="1" t="str">
        <f t="shared" si="17"/>
        <v>----</v>
      </c>
      <c r="DC157" s="1">
        <f t="shared" si="18"/>
        <v>0</v>
      </c>
      <c r="DD157" s="146">
        <f t="shared" si="19"/>
        <v>11.44</v>
      </c>
      <c r="DE157" s="146"/>
      <c r="DG157" s="151" t="s">
        <v>168</v>
      </c>
      <c r="DH157" s="151" t="s">
        <v>139</v>
      </c>
      <c r="DI157" s="151" t="s">
        <v>140</v>
      </c>
      <c r="DJ157" s="151" t="s">
        <v>141</v>
      </c>
      <c r="DK157" s="151" t="s">
        <v>142</v>
      </c>
      <c r="DL157" s="151" t="s">
        <v>169</v>
      </c>
    </row>
    <row r="158" spans="49:116" hidden="1" x14ac:dyDescent="0.25">
      <c r="AW158" s="9" t="str">
        <f t="shared" si="6"/>
        <v>Ignore me</v>
      </c>
      <c r="AX158" s="229">
        <f>$H$107</f>
        <v>9</v>
      </c>
      <c r="AY158" s="9" t="str">
        <f t="shared" ref="AY158:AY163" si="29">$AL$104</f>
        <v>----</v>
      </c>
      <c r="AZ158" s="214">
        <f>(1-($D$108+$D$109))*SUMIF(BA$137:BA$143,BA158,AZ$137:AZ$143)</f>
        <v>0</v>
      </c>
      <c r="BA158" s="215">
        <f>MIN(BA$137:BA$143)</f>
        <v>11.44</v>
      </c>
      <c r="BC158" s="11" t="str">
        <f t="shared" si="8"/>
        <v>Ignore me</v>
      </c>
      <c r="BD158" s="230">
        <f>$H$107</f>
        <v>9</v>
      </c>
      <c r="BE158" s="11" t="str">
        <f t="shared" ref="BE158:BE163" si="30">$AL$104</f>
        <v>----</v>
      </c>
      <c r="BF158" s="216">
        <f>(1-($D$108+$D$109))*SUMIF(BG$137:BG$143,BG158,BF$137:BF$143)</f>
        <v>0</v>
      </c>
      <c r="BG158" s="217">
        <f>MIN(BG$137:BG$143)</f>
        <v>11.44</v>
      </c>
      <c r="BI158" s="13" t="str">
        <f t="shared" si="10"/>
        <v>Ignore me</v>
      </c>
      <c r="BJ158" s="231">
        <f>$H$107</f>
        <v>9</v>
      </c>
      <c r="BK158" s="13" t="str">
        <f t="shared" ref="BK158:BK163" si="31">$AL$104</f>
        <v>----</v>
      </c>
      <c r="BL158" s="218">
        <f>(1-($D$108+$D$109))*SUMIF(BM$137:BM$143,BM158,BL$137:BL$143)</f>
        <v>0</v>
      </c>
      <c r="BM158" s="219">
        <f>MIN(BM$137:BM$143)</f>
        <v>11.44</v>
      </c>
      <c r="BO158" s="15" t="str">
        <f t="shared" si="12"/>
        <v>Ignore me</v>
      </c>
      <c r="BP158" s="232">
        <f>$H$107</f>
        <v>9</v>
      </c>
      <c r="BQ158" s="15" t="str">
        <f t="shared" ref="BQ158:BQ163" si="32">$AL$104</f>
        <v>----</v>
      </c>
      <c r="BR158" s="220">
        <f>(1-($D$108+$D$109))*SUMIF(BS$137:BS$143,BS158,BR$137:BR$143)</f>
        <v>0</v>
      </c>
      <c r="BS158" s="221">
        <f>MIN(BS$137:BS$143)</f>
        <v>11.44</v>
      </c>
      <c r="BU158" s="17" t="str">
        <f t="shared" si="14"/>
        <v>Ignore me</v>
      </c>
      <c r="BV158" s="233">
        <f>$H$107</f>
        <v>9</v>
      </c>
      <c r="BW158" s="17" t="str">
        <f t="shared" ref="BW158:BW163" si="33">$AL$104</f>
        <v>----</v>
      </c>
      <c r="BX158" s="222">
        <f>(1-($D$108+$D$109))*SUMIF(BY$137:BY$143,BY158,BX$137:BX$143)</f>
        <v>0</v>
      </c>
      <c r="BY158" s="223">
        <f t="shared" ref="BY158:BZ160" si="34">MIN(BY$137:BY$143)</f>
        <v>0</v>
      </c>
      <c r="BZ158" s="223">
        <f t="shared" si="34"/>
        <v>11.44</v>
      </c>
      <c r="CZ158" s="1" t="s">
        <v>172</v>
      </c>
      <c r="DA158" s="1" t="s">
        <v>142</v>
      </c>
      <c r="DB158" s="1" t="str">
        <f t="shared" si="17"/>
        <v>----</v>
      </c>
      <c r="DC158" s="1">
        <f t="shared" si="18"/>
        <v>0</v>
      </c>
      <c r="DD158" s="146">
        <f t="shared" si="19"/>
        <v>11.44</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t="str">
        <f t="shared" si="29"/>
        <v>----</v>
      </c>
      <c r="AZ159" s="214">
        <f>$D$108*SUMIF(BA$137:BA$143,BA158,AZ$137:AZ$143)</f>
        <v>0</v>
      </c>
      <c r="BA159" s="215">
        <f>MIN(BA$137:BA$143)</f>
        <v>11.44</v>
      </c>
      <c r="BC159" s="11" t="str">
        <f t="shared" si="8"/>
        <v>Ignore me</v>
      </c>
      <c r="BD159" s="230">
        <f>$H$108</f>
        <v>0</v>
      </c>
      <c r="BE159" s="11" t="str">
        <f t="shared" si="30"/>
        <v>----</v>
      </c>
      <c r="BF159" s="216">
        <f>$D$108*SUMIF(BG$137:BG$143,BG158,BF$137:BF$143)</f>
        <v>0</v>
      </c>
      <c r="BG159" s="217">
        <f>MIN(BG$137:BG$143)</f>
        <v>11.44</v>
      </c>
      <c r="BI159" s="13" t="str">
        <f t="shared" si="10"/>
        <v>Ignore me</v>
      </c>
      <c r="BJ159" s="231">
        <f>$H$108</f>
        <v>0</v>
      </c>
      <c r="BK159" s="13" t="str">
        <f t="shared" si="31"/>
        <v>----</v>
      </c>
      <c r="BL159" s="218">
        <f>$D$108*SUMIF(BM$137:BM$143,BM158,BL$137:BL$143)</f>
        <v>0</v>
      </c>
      <c r="BM159" s="219">
        <f>MIN(BM$137:BM$143)</f>
        <v>11.44</v>
      </c>
      <c r="BO159" s="15" t="str">
        <f t="shared" si="12"/>
        <v>Ignore me</v>
      </c>
      <c r="BP159" s="232">
        <f>$H$108</f>
        <v>0</v>
      </c>
      <c r="BQ159" s="15" t="str">
        <f t="shared" si="32"/>
        <v>----</v>
      </c>
      <c r="BR159" s="220">
        <f>$D$108*SUMIF(BS$137:BS$143,BS158,BR$137:BR$143)</f>
        <v>0</v>
      </c>
      <c r="BS159" s="221">
        <f>MIN(BS$137:BS$143)</f>
        <v>11.44</v>
      </c>
      <c r="BU159" s="17" t="str">
        <f t="shared" si="14"/>
        <v>Ignore me</v>
      </c>
      <c r="BV159" s="233">
        <f>$H$108</f>
        <v>0</v>
      </c>
      <c r="BW159" s="17" t="str">
        <f t="shared" si="33"/>
        <v>----</v>
      </c>
      <c r="BX159" s="222">
        <f>$D$108*SUMIF(BY$137:BY$143,BY158,BX$137:BX$143)</f>
        <v>0</v>
      </c>
      <c r="BY159" s="223">
        <f t="shared" si="34"/>
        <v>0</v>
      </c>
      <c r="BZ159" s="223">
        <f t="shared" si="34"/>
        <v>11.44</v>
      </c>
      <c r="CZ159" s="1" t="s">
        <v>173</v>
      </c>
      <c r="DA159" s="1" t="s">
        <v>140</v>
      </c>
      <c r="DB159" s="1" t="str">
        <f t="shared" si="17"/>
        <v>----</v>
      </c>
      <c r="DC159" s="1">
        <f t="shared" si="18"/>
        <v>0</v>
      </c>
      <c r="DD159" s="146">
        <f t="shared" si="19"/>
        <v>11.44</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t="str">
        <f t="shared" si="29"/>
        <v>----</v>
      </c>
      <c r="AZ160" s="214">
        <f>$D$109*SUMIF(BA$137:BA$143,BA158,AZ$137:AZ$143)</f>
        <v>0</v>
      </c>
      <c r="BA160" s="215">
        <f>MIN(BA$137:BA$143)</f>
        <v>11.44</v>
      </c>
      <c r="BC160" s="11" t="str">
        <f t="shared" si="8"/>
        <v>Ignore me</v>
      </c>
      <c r="BD160" s="230">
        <f>$H$109</f>
        <v>0</v>
      </c>
      <c r="BE160" s="11" t="str">
        <f t="shared" si="30"/>
        <v>----</v>
      </c>
      <c r="BF160" s="216">
        <f>$D$109*SUMIF(BG$137:BG$143,BG158,BF$137:BF$143)</f>
        <v>0</v>
      </c>
      <c r="BG160" s="217">
        <f>MIN(BG$137:BG$143)</f>
        <v>11.44</v>
      </c>
      <c r="BI160" s="13" t="str">
        <f t="shared" si="10"/>
        <v>Ignore me</v>
      </c>
      <c r="BJ160" s="231">
        <f>$H$109</f>
        <v>0</v>
      </c>
      <c r="BK160" s="13" t="str">
        <f t="shared" si="31"/>
        <v>----</v>
      </c>
      <c r="BL160" s="218">
        <f>$D$109*SUMIF(BM$137:BM$143,BM158,BL$137:BL$143)</f>
        <v>0</v>
      </c>
      <c r="BM160" s="219">
        <f>MIN(BM$137:BM$143)</f>
        <v>11.44</v>
      </c>
      <c r="BO160" s="15" t="str">
        <f t="shared" si="12"/>
        <v>Ignore me</v>
      </c>
      <c r="BP160" s="232">
        <f>$H$109</f>
        <v>0</v>
      </c>
      <c r="BQ160" s="15" t="str">
        <f t="shared" si="32"/>
        <v>----</v>
      </c>
      <c r="BR160" s="220">
        <f>$D$109*SUMIF(BS$137:BS$143,BS158,BR$137:BR$143)</f>
        <v>0</v>
      </c>
      <c r="BS160" s="221">
        <f>MIN(BS$137:BS$143)</f>
        <v>11.44</v>
      </c>
      <c r="BU160" s="17" t="str">
        <f t="shared" si="14"/>
        <v>Ignore me</v>
      </c>
      <c r="BV160" s="233">
        <f>$H$109</f>
        <v>0</v>
      </c>
      <c r="BW160" s="17" t="str">
        <f t="shared" si="33"/>
        <v>----</v>
      </c>
      <c r="BX160" s="222">
        <f>$D$109*SUMIF(BY$137:BY$143,BY158,BX$137:BX$143)</f>
        <v>0</v>
      </c>
      <c r="BY160" s="223">
        <f t="shared" si="34"/>
        <v>0</v>
      </c>
      <c r="BZ160" s="223">
        <f t="shared" si="34"/>
        <v>11.44</v>
      </c>
      <c r="CZ160" s="1" t="s">
        <v>173</v>
      </c>
      <c r="DA160" s="1" t="s">
        <v>141</v>
      </c>
      <c r="DB160" s="1" t="str">
        <f t="shared" si="17"/>
        <v>----</v>
      </c>
      <c r="DC160" s="1">
        <f t="shared" si="18"/>
        <v>0</v>
      </c>
      <c r="DD160" s="146">
        <f t="shared" si="19"/>
        <v>11.44</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t="str">
        <f t="shared" si="29"/>
        <v>----</v>
      </c>
      <c r="AZ161" s="214">
        <f>(1-($D$108+$D$109))*IF(BA158=BA161,0,SUMIF(BA$137:BA$143,BA161,AZ$137:AZ$143))</f>
        <v>0</v>
      </c>
      <c r="BA161" s="215">
        <f>MAX(BA$137:BA$143)</f>
        <v>11.44</v>
      </c>
      <c r="BC161" s="11" t="str">
        <f t="shared" si="8"/>
        <v>Ignore me</v>
      </c>
      <c r="BD161" s="230">
        <f>$H$107</f>
        <v>9</v>
      </c>
      <c r="BE161" s="11" t="str">
        <f t="shared" si="30"/>
        <v>----</v>
      </c>
      <c r="BF161" s="216">
        <f>(1-($D$108+$D$109))*IF(BG158=BG161,0,SUMIF(BG$137:BG$143,BG161,BF$137:BF$143))</f>
        <v>0</v>
      </c>
      <c r="BG161" s="217">
        <f>MAX(BG$137:BG$143)</f>
        <v>11.44</v>
      </c>
      <c r="BI161" s="13" t="str">
        <f t="shared" si="10"/>
        <v>Ignore me</v>
      </c>
      <c r="BJ161" s="231">
        <f>$H$107</f>
        <v>9</v>
      </c>
      <c r="BK161" s="13" t="str">
        <f t="shared" si="31"/>
        <v>----</v>
      </c>
      <c r="BL161" s="218">
        <f>(1-($D$108+$D$109))*IF(BM158=BM161,0,SUMIF(BM$137:BM$143,BM161,BL$137:BL$143))</f>
        <v>0</v>
      </c>
      <c r="BM161" s="219">
        <f>MAX(BM$137:BM$143)</f>
        <v>11.44</v>
      </c>
      <c r="BO161" s="15" t="str">
        <f t="shared" si="12"/>
        <v>Ignore me</v>
      </c>
      <c r="BP161" s="232">
        <f>$H$107</f>
        <v>9</v>
      </c>
      <c r="BQ161" s="15" t="str">
        <f t="shared" si="32"/>
        <v>----</v>
      </c>
      <c r="BR161" s="220">
        <f>(1-($D$108+$D$109))*IF(BS158=BS161,0,SUMIF(BS$137:BS$143,BS161,BR$137:BR$143))</f>
        <v>0</v>
      </c>
      <c r="BS161" s="221">
        <f>MAX(BS$137:BS$143)</f>
        <v>11.44</v>
      </c>
      <c r="BU161" s="17" t="str">
        <f t="shared" si="14"/>
        <v>Ignore me</v>
      </c>
      <c r="BV161" s="233">
        <f>$H$107</f>
        <v>9</v>
      </c>
      <c r="BW161" s="17" t="str">
        <f t="shared" si="33"/>
        <v>----</v>
      </c>
      <c r="BX161" s="222">
        <f>(1-($D$108+$D$109))*IF(BY158=BY161,0,SUMIF(BY$137:BY$143,BY161,BX$137:BX$143))</f>
        <v>0</v>
      </c>
      <c r="BY161" s="223">
        <f t="shared" ref="BY161:BZ163" si="35">MAX(BY$137:BY$143)</f>
        <v>0</v>
      </c>
      <c r="BZ161" s="223">
        <f t="shared" si="35"/>
        <v>11.44</v>
      </c>
      <c r="CZ161" s="1" t="s">
        <v>173</v>
      </c>
      <c r="DA161" s="1" t="s">
        <v>142</v>
      </c>
      <c r="DB161" s="1" t="str">
        <f t="shared" si="17"/>
        <v>----</v>
      </c>
      <c r="DC161" s="1">
        <f t="shared" si="18"/>
        <v>0</v>
      </c>
      <c r="DD161" s="146">
        <f t="shared" si="19"/>
        <v>11.44</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t="str">
        <f t="shared" si="29"/>
        <v>----</v>
      </c>
      <c r="AZ162" s="214">
        <f>$D$108*IF(BA158=BA161,0,SUMIF(BA$137:BA$143,BA161,AZ$137:AZ$143))</f>
        <v>0</v>
      </c>
      <c r="BA162" s="215">
        <f>MAX(BA$137:BA$143)</f>
        <v>11.44</v>
      </c>
      <c r="BC162" s="11" t="str">
        <f t="shared" si="8"/>
        <v>Ignore me</v>
      </c>
      <c r="BD162" s="230">
        <f>$H$108</f>
        <v>0</v>
      </c>
      <c r="BE162" s="11" t="str">
        <f t="shared" si="30"/>
        <v>----</v>
      </c>
      <c r="BF162" s="216">
        <f>$D$108*IF(BG158=BG161,0,SUMIF(BG$137:BG$143,BG161,BF$137:BF$143))</f>
        <v>0</v>
      </c>
      <c r="BG162" s="217">
        <f>MAX(BG$137:BG$143)</f>
        <v>11.44</v>
      </c>
      <c r="BI162" s="13" t="str">
        <f t="shared" si="10"/>
        <v>Ignore me</v>
      </c>
      <c r="BJ162" s="231">
        <f>$H$108</f>
        <v>0</v>
      </c>
      <c r="BK162" s="13" t="str">
        <f t="shared" si="31"/>
        <v>----</v>
      </c>
      <c r="BL162" s="218">
        <f>$D$108*IF(BM158=BM161,0,SUMIF(BM$137:BM$143,BM161,BL$137:BL$143))</f>
        <v>0</v>
      </c>
      <c r="BM162" s="219">
        <f>MAX(BM$137:BM$143)</f>
        <v>11.44</v>
      </c>
      <c r="BO162" s="15" t="str">
        <f t="shared" si="12"/>
        <v>Ignore me</v>
      </c>
      <c r="BP162" s="232">
        <f>$H$108</f>
        <v>0</v>
      </c>
      <c r="BQ162" s="15" t="str">
        <f t="shared" si="32"/>
        <v>----</v>
      </c>
      <c r="BR162" s="220">
        <f>$D$108*IF(BS158=BS161,0,SUMIF(BS$137:BS$143,BS161,BR$137:BR$143))</f>
        <v>0</v>
      </c>
      <c r="BS162" s="221">
        <f>MAX(BS$137:BS$143)</f>
        <v>11.44</v>
      </c>
      <c r="BU162" s="17" t="str">
        <f t="shared" si="14"/>
        <v>Ignore me</v>
      </c>
      <c r="BV162" s="233">
        <f>$H$108</f>
        <v>0</v>
      </c>
      <c r="BW162" s="17" t="str">
        <f t="shared" si="33"/>
        <v>----</v>
      </c>
      <c r="BX162" s="222">
        <f>$D$108*IF(BY158=BY161,0,SUMIF(BY$137:BY$143,BY161,BX$137:BX$143))</f>
        <v>0</v>
      </c>
      <c r="BY162" s="223">
        <f t="shared" si="35"/>
        <v>0</v>
      </c>
      <c r="BZ162" s="223">
        <f t="shared" si="35"/>
        <v>11.44</v>
      </c>
      <c r="CZ162" s="1" t="s">
        <v>173</v>
      </c>
      <c r="DA162" s="1" t="s">
        <v>140</v>
      </c>
      <c r="DB162" s="1" t="str">
        <f t="shared" si="17"/>
        <v>----</v>
      </c>
      <c r="DC162" s="1">
        <f t="shared" si="18"/>
        <v>0</v>
      </c>
      <c r="DD162" s="146">
        <f t="shared" si="19"/>
        <v>11.44</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t="str">
        <f t="shared" si="29"/>
        <v>----</v>
      </c>
      <c r="AZ163" s="214">
        <f>$D$109*IF(BA158=BA161,0,SUMIF(BA$137:BA$143,BA161,AZ$137:AZ$143))</f>
        <v>0</v>
      </c>
      <c r="BA163" s="215">
        <f>MAX(BA$137:BA$143)</f>
        <v>11.44</v>
      </c>
      <c r="BC163" s="11" t="str">
        <f t="shared" si="8"/>
        <v>Ignore me</v>
      </c>
      <c r="BD163" s="230">
        <f>$H$109</f>
        <v>0</v>
      </c>
      <c r="BE163" s="11" t="str">
        <f t="shared" si="30"/>
        <v>----</v>
      </c>
      <c r="BF163" s="216">
        <f>$D$109*IF(BG158=BG161,0,SUMIF(BG$137:BG$143,BG161,BF$137:BF$143))</f>
        <v>0</v>
      </c>
      <c r="BG163" s="217">
        <f>MAX(BG$137:BG$143)</f>
        <v>11.44</v>
      </c>
      <c r="BI163" s="13" t="str">
        <f t="shared" si="10"/>
        <v>Ignore me</v>
      </c>
      <c r="BJ163" s="231">
        <f>$H$109</f>
        <v>0</v>
      </c>
      <c r="BK163" s="13" t="str">
        <f t="shared" si="31"/>
        <v>----</v>
      </c>
      <c r="BL163" s="218">
        <f>$D$109*IF(BM158=BM161,0,SUMIF(BM$137:BM$143,BM161,BL$137:BL$143))</f>
        <v>0</v>
      </c>
      <c r="BM163" s="219">
        <f>MAX(BM$137:BM$143)</f>
        <v>11.44</v>
      </c>
      <c r="BO163" s="15" t="str">
        <f t="shared" si="12"/>
        <v>Ignore me</v>
      </c>
      <c r="BP163" s="232">
        <f>$H$109</f>
        <v>0</v>
      </c>
      <c r="BQ163" s="15" t="str">
        <f t="shared" si="32"/>
        <v>----</v>
      </c>
      <c r="BR163" s="220">
        <f>$D$109*IF(BS158=BS161,0,SUMIF(BS$137:BS$143,BS161,BR$137:BR$143))</f>
        <v>0</v>
      </c>
      <c r="BS163" s="221">
        <f>MAX(BS$137:BS$143)</f>
        <v>11.44</v>
      </c>
      <c r="BU163" s="17" t="str">
        <f t="shared" si="14"/>
        <v>Ignore me</v>
      </c>
      <c r="BV163" s="233">
        <f>$H$109</f>
        <v>0</v>
      </c>
      <c r="BW163" s="17" t="str">
        <f t="shared" si="33"/>
        <v>----</v>
      </c>
      <c r="BX163" s="222">
        <f>$D$109*IF(BY158=BY161,0,SUMIF(BY$137:BY$143,BY161,BX$137:BX$143))</f>
        <v>0</v>
      </c>
      <c r="BY163" s="223">
        <f t="shared" si="35"/>
        <v>0</v>
      </c>
      <c r="BZ163" s="223">
        <f t="shared" si="35"/>
        <v>11.44</v>
      </c>
      <c r="CZ163" s="1" t="s">
        <v>173</v>
      </c>
      <c r="DA163" s="1" t="s">
        <v>141</v>
      </c>
      <c r="DB163" s="1" t="str">
        <f t="shared" si="17"/>
        <v>----</v>
      </c>
      <c r="DC163" s="1">
        <f t="shared" si="18"/>
        <v>0</v>
      </c>
      <c r="DD163" s="146">
        <f t="shared" si="19"/>
        <v>11.44</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142</v>
      </c>
      <c r="DB164" s="1" t="str">
        <f t="shared" si="17"/>
        <v>----</v>
      </c>
      <c r="DC164" s="1">
        <f t="shared" si="18"/>
        <v>0</v>
      </c>
      <c r="DD164" s="146">
        <f t="shared" si="19"/>
        <v>11.44</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170</v>
      </c>
      <c r="DA165" s="1" t="s">
        <v>140</v>
      </c>
      <c r="DB165" s="1" t="str">
        <f>BE146</f>
        <v>----</v>
      </c>
      <c r="DC165" s="1">
        <f>BF146</f>
        <v>0</v>
      </c>
      <c r="DD165" s="146">
        <f>BG146</f>
        <v>11.44</v>
      </c>
      <c r="DE165" s="146"/>
      <c r="DG165" s="151"/>
      <c r="DH165" s="151"/>
      <c r="DI165" s="146"/>
      <c r="DJ165" s="238"/>
      <c r="DK165" s="238"/>
      <c r="DL165" s="146"/>
    </row>
    <row r="166" spans="2:116" hidden="1" x14ac:dyDescent="0.25">
      <c r="AW166" s="215">
        <f>MIN(BA123:BA129)</f>
        <v>11.44</v>
      </c>
      <c r="AX166" s="215">
        <f>SMALL(AW$166:AW$171,1)</f>
        <v>11.44</v>
      </c>
      <c r="AY166" s="215">
        <f t="array" ref="AY166">IFERROR(INDEX($AX$166:$AX$171, MATCH(0, COUNTIF(AY$165:$AY165, $AX$166:$AX$171), 0),1),0)</f>
        <v>11.44</v>
      </c>
      <c r="AZ166" s="8"/>
      <c r="BA166" s="8"/>
      <c r="BC166" s="217">
        <f>MIN(BG123:BG129)</f>
        <v>11.44</v>
      </c>
      <c r="BD166" s="217">
        <f>SMALL(BC$166:BC$171,1)</f>
        <v>11.44</v>
      </c>
      <c r="BE166" s="217">
        <f t="array" ref="BE166">IFERROR(INDEX($BD$166:$BD$171, MATCH(0, COUNTIF($BE$165:BE165, $BD$166:$BD$171), 0),1),0)</f>
        <v>11.44</v>
      </c>
      <c r="BF166" s="10"/>
      <c r="BG166" s="10"/>
      <c r="BI166" s="219">
        <f>MIN(BM123:BM129)</f>
        <v>11.44</v>
      </c>
      <c r="BJ166" s="219">
        <f>SMALL(BI$166:BI$171,1)</f>
        <v>11.44</v>
      </c>
      <c r="BK166" s="219">
        <f t="array" ref="BK166">IFERROR(INDEX($BJ$166:$BJ$171, MATCH(0, COUNTIF($BK$165:BK165, $BJ$166:$BJ$171), 0),1),0)</f>
        <v>11.44</v>
      </c>
      <c r="BL166" s="12"/>
      <c r="BM166" s="12"/>
      <c r="BO166" s="221">
        <f>MIN(BS123:BS129)</f>
        <v>11.44</v>
      </c>
      <c r="BP166" s="221">
        <f>SMALL(BO$166:BO$171,1)</f>
        <v>11.44</v>
      </c>
      <c r="BQ166" s="221">
        <f t="array" ref="BQ166">IFERROR(INDEX($BP$166:$BP$171, MATCH(0, COUNTIF($BQ$165:BQ165, $BP$166:$BP$171), 0),1),0)</f>
        <v>11.44</v>
      </c>
      <c r="BR166" s="14"/>
      <c r="BS166" s="14"/>
      <c r="BU166" s="223">
        <f>MIN(BY123:BY129)</f>
        <v>0</v>
      </c>
      <c r="BV166" s="223">
        <f>SMALL(BU$166:BU$171,1)</f>
        <v>0</v>
      </c>
      <c r="BW166" s="223">
        <f t="array" ref="BW166">IFERROR(INDEX($BV$166:$BV$171, MATCH(0, COUNTIF($BW$165:BW165, $BV$166:$BV$171), 0),1),0)</f>
        <v>0</v>
      </c>
      <c r="BX166" s="16"/>
      <c r="BY166" s="16"/>
      <c r="CZ166" s="1" t="s">
        <v>170</v>
      </c>
      <c r="DA166" s="1" t="s">
        <v>141</v>
      </c>
      <c r="DB166" s="1" t="str">
        <f t="shared" ref="DB166:DB172" si="36">BE147</f>
        <v>----</v>
      </c>
      <c r="DC166" s="1">
        <f t="shared" ref="DC166:DC172" si="37">BF147</f>
        <v>0</v>
      </c>
      <c r="DD166" s="146">
        <f t="shared" ref="DD166:DD172" si="38">BG147</f>
        <v>11.44</v>
      </c>
      <c r="DE166" s="146"/>
      <c r="DG166" s="151"/>
      <c r="DH166" s="151"/>
      <c r="DI166" s="146"/>
      <c r="DJ166" s="238"/>
      <c r="DK166" s="238"/>
      <c r="DL166" s="146"/>
    </row>
    <row r="167" spans="2:116" hidden="1" x14ac:dyDescent="0.25">
      <c r="AW167" s="215">
        <f>MAX(BA123:BA129)</f>
        <v>11.44</v>
      </c>
      <c r="AX167" s="215">
        <f>SMALL(AW$166:AW$171,2)</f>
        <v>11.44</v>
      </c>
      <c r="AY167" s="215">
        <f t="array" ref="AY167">IFERROR(INDEX($AX$166:$AX$171, MATCH(0, COUNTIF(AY$165:$AY166, $AX$166:$AX$171), 0),1),0)</f>
        <v>0</v>
      </c>
      <c r="AZ167" s="8"/>
      <c r="BA167" s="8"/>
      <c r="BC167" s="217">
        <f>MAX(BG123:BG129)</f>
        <v>11.44</v>
      </c>
      <c r="BD167" s="217">
        <f>SMALL(BC$166:BC$171,2)</f>
        <v>11.44</v>
      </c>
      <c r="BE167" s="217">
        <f t="array" ref="BE167">IFERROR(INDEX($BD$166:$BD$171, MATCH(0, COUNTIF($BE$165:BE166, $BD$166:$BD$171), 0),1),0)</f>
        <v>0</v>
      </c>
      <c r="BF167" s="10"/>
      <c r="BG167" s="10"/>
      <c r="BI167" s="219">
        <f>MAX(BM123:BM129)</f>
        <v>11.44</v>
      </c>
      <c r="BJ167" s="219">
        <f>SMALL(BI$166:BI$171,2)</f>
        <v>11.44</v>
      </c>
      <c r="BK167" s="219">
        <f t="array" ref="BK167">IFERROR(INDEX($BJ$166:$BJ$171, MATCH(0, COUNTIF($BK$165:BK166, $BJ$166:$BJ$171), 0),1),0)</f>
        <v>0</v>
      </c>
      <c r="BL167" s="12"/>
      <c r="BM167" s="12"/>
      <c r="BO167" s="221">
        <f>MAX(BS123:BS129)</f>
        <v>11.44</v>
      </c>
      <c r="BP167" s="221">
        <f>SMALL(BO$166:BO$171,2)</f>
        <v>11.44</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170</v>
      </c>
      <c r="DA167" s="1" t="s">
        <v>142</v>
      </c>
      <c r="DB167" s="1" t="str">
        <f t="shared" si="36"/>
        <v>----</v>
      </c>
      <c r="DC167" s="1">
        <f t="shared" si="37"/>
        <v>0</v>
      </c>
      <c r="DD167" s="146">
        <f t="shared" si="38"/>
        <v>11.44</v>
      </c>
      <c r="DE167" s="146"/>
    </row>
    <row r="168" spans="2:116" hidden="1" x14ac:dyDescent="0.25">
      <c r="AW168" s="215">
        <f>MIN(BA130:BA136)</f>
        <v>11.44</v>
      </c>
      <c r="AX168" s="215">
        <f>SMALL(AW$166:AW$171,3)</f>
        <v>11.44</v>
      </c>
      <c r="AY168" s="215">
        <f t="array" ref="AY168">IFERROR(INDEX($AX$166:$AX$171, MATCH(0, COUNTIF(AY$165:$AY167, $AX$166:$AX$171), 0),1),0)</f>
        <v>0</v>
      </c>
      <c r="AZ168" s="8"/>
      <c r="BA168" s="8"/>
      <c r="BC168" s="217">
        <f>MIN(BG130:BG136)</f>
        <v>11.44</v>
      </c>
      <c r="BD168" s="217">
        <f>SMALL(BC$166:BC$171,3)</f>
        <v>11.44</v>
      </c>
      <c r="BE168" s="217">
        <f t="array" ref="BE168">IFERROR(INDEX($BD$166:$BD$171, MATCH(0, COUNTIF($BE$165:BE167, $BD$166:$BD$171), 0),1),0)</f>
        <v>0</v>
      </c>
      <c r="BF168" s="10"/>
      <c r="BG168" s="10"/>
      <c r="BI168" s="219">
        <f>MIN(BM130:BM136)</f>
        <v>11.44</v>
      </c>
      <c r="BJ168" s="219">
        <f>SMALL(BI$166:BI$171,3)</f>
        <v>11.44</v>
      </c>
      <c r="BK168" s="219">
        <f t="array" ref="BK168">IFERROR(INDEX($BJ$166:$BJ$171, MATCH(0, COUNTIF($BK$165:BK167, $BJ$166:$BJ$171), 0),1),0)</f>
        <v>0</v>
      </c>
      <c r="BL168" s="12"/>
      <c r="BM168" s="12"/>
      <c r="BO168" s="221">
        <f>MIN(BS130:BS136)</f>
        <v>11.44</v>
      </c>
      <c r="BP168" s="221">
        <f>SMALL(BO$166:BO$171,3)</f>
        <v>11.44</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170</v>
      </c>
      <c r="DA168" s="1" t="s">
        <v>140</v>
      </c>
      <c r="DB168" s="1" t="str">
        <f t="shared" si="36"/>
        <v>----</v>
      </c>
      <c r="DC168" s="1">
        <f t="shared" si="37"/>
        <v>0</v>
      </c>
      <c r="DD168" s="146">
        <f t="shared" si="38"/>
        <v>11.44</v>
      </c>
      <c r="DE168" s="146"/>
    </row>
    <row r="169" spans="2:116" hidden="1" x14ac:dyDescent="0.25">
      <c r="AW169" s="215">
        <f>MAX(BA130:BA136)</f>
        <v>11.44</v>
      </c>
      <c r="AX169" s="215">
        <f>SMALL(AW$166:AW$171,4)</f>
        <v>11.44</v>
      </c>
      <c r="AY169" s="215">
        <f t="array" ref="AY169">IFERROR(INDEX($AX$166:$AX$171, MATCH(0, COUNTIF(AY$165:$AY168, $AX$166:$AX$171), 0),1),0)</f>
        <v>0</v>
      </c>
      <c r="AZ169" s="9"/>
      <c r="BA169" s="8"/>
      <c r="BC169" s="217">
        <f>MAX(BG130:BG136)</f>
        <v>11.44</v>
      </c>
      <c r="BD169" s="217">
        <f>SMALL(BC$166:BC$171,4)</f>
        <v>11.44</v>
      </c>
      <c r="BE169" s="217">
        <f t="array" ref="BE169">IFERROR(INDEX($BD$166:$BD$171, MATCH(0, COUNTIF($BE$165:BE168, $BD$166:$BD$171), 0),1),0)</f>
        <v>0</v>
      </c>
      <c r="BF169" s="11"/>
      <c r="BG169" s="10"/>
      <c r="BI169" s="219">
        <f>MAX(BM130:BM136)</f>
        <v>11.44</v>
      </c>
      <c r="BJ169" s="219">
        <f>SMALL(BI$166:BI$171,4)</f>
        <v>11.44</v>
      </c>
      <c r="BK169" s="219">
        <f t="array" ref="BK169">IFERROR(INDEX($BJ$166:$BJ$171, MATCH(0, COUNTIF($BK$165:BK168, $BJ$166:$BJ$171), 0),1),0)</f>
        <v>0</v>
      </c>
      <c r="BL169" s="13"/>
      <c r="BM169" s="12"/>
      <c r="BO169" s="221">
        <f>MAX(BS130:BS136)</f>
        <v>11.44</v>
      </c>
      <c r="BP169" s="221">
        <f>SMALL(BO$166:BO$171,4)</f>
        <v>11.44</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170</v>
      </c>
      <c r="DA169" s="1" t="s">
        <v>141</v>
      </c>
      <c r="DB169" s="1" t="str">
        <f t="shared" si="36"/>
        <v>----</v>
      </c>
      <c r="DC169" s="1">
        <f t="shared" si="37"/>
        <v>0</v>
      </c>
      <c r="DD169" s="146">
        <f t="shared" si="38"/>
        <v>11.44</v>
      </c>
      <c r="DE169" s="146"/>
    </row>
    <row r="170" spans="2:116" hidden="1" x14ac:dyDescent="0.25">
      <c r="AW170" s="215">
        <f>MIN(BA137:BA143)</f>
        <v>11.44</v>
      </c>
      <c r="AX170" s="215">
        <f>SMALL(AW$166:AW$171,5)</f>
        <v>11.44</v>
      </c>
      <c r="AY170" s="215">
        <f t="array" ref="AY170">IFERROR(INDEX($AX$166:$AX$171, MATCH(0, COUNTIF(AY$165:$AY169, $AX$166:$AX$171), 0),1),0)</f>
        <v>0</v>
      </c>
      <c r="AZ170" s="9"/>
      <c r="BA170" s="215"/>
      <c r="BC170" s="217">
        <f>MIN(BG137:BG143)</f>
        <v>11.44</v>
      </c>
      <c r="BD170" s="217">
        <f>SMALL(BC$166:BC$171,5)</f>
        <v>11.44</v>
      </c>
      <c r="BE170" s="217">
        <f t="array" ref="BE170">IFERROR(INDEX($BD$166:$BD$171, MATCH(0, COUNTIF($BE$165:BE169, $BD$166:$BD$171), 0),1),0)</f>
        <v>0</v>
      </c>
      <c r="BF170" s="11"/>
      <c r="BG170" s="217"/>
      <c r="BI170" s="219">
        <f>MIN(BM137:BM143)</f>
        <v>11.44</v>
      </c>
      <c r="BJ170" s="219">
        <f>SMALL(BI$166:BI$171,5)</f>
        <v>11.44</v>
      </c>
      <c r="BK170" s="219">
        <f t="array" ref="BK170">IFERROR(INDEX($BJ$166:$BJ$171, MATCH(0, COUNTIF($BK$165:BK169, $BJ$166:$BJ$171), 0),1),0)</f>
        <v>0</v>
      </c>
      <c r="BL170" s="13"/>
      <c r="BM170" s="219"/>
      <c r="BO170" s="221">
        <f>MIN(BS137:BS143)</f>
        <v>11.44</v>
      </c>
      <c r="BP170" s="221">
        <f>SMALL(BO$166:BO$171,5)</f>
        <v>11.44</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170</v>
      </c>
      <c r="DA170" s="1" t="s">
        <v>142</v>
      </c>
      <c r="DB170" s="1" t="str">
        <f t="shared" si="36"/>
        <v>----</v>
      </c>
      <c r="DC170" s="1">
        <f t="shared" si="37"/>
        <v>0</v>
      </c>
      <c r="DD170" s="146">
        <f t="shared" si="38"/>
        <v>11.44</v>
      </c>
      <c r="DE170" s="146"/>
    </row>
    <row r="171" spans="2:116" hidden="1" x14ac:dyDescent="0.25">
      <c r="AW171" s="215">
        <f>MAX(BA137:BA143)</f>
        <v>11.44</v>
      </c>
      <c r="AX171" s="215">
        <f>SMALL(AW$166:AW$171,6)</f>
        <v>11.44</v>
      </c>
      <c r="AY171" s="215">
        <f t="array" ref="AY171">IFERROR(INDEX($AX$166:$AX$171, MATCH(0, COUNTIF(AY$165:$AY170, $AX$166:$AX$171), 0),1),0)</f>
        <v>0</v>
      </c>
      <c r="AZ171" s="9"/>
      <c r="BA171" s="215"/>
      <c r="BC171" s="217">
        <f>MAX(BG137:BG143)</f>
        <v>11.44</v>
      </c>
      <c r="BD171" s="217">
        <f>SMALL(BC$166:BC$171,6)</f>
        <v>11.44</v>
      </c>
      <c r="BE171" s="217">
        <f t="array" ref="BE171">IFERROR(INDEX($BD$166:$BD$171, MATCH(0, COUNTIF($BE$165:BE170, $BD$166:$BD$171), 0),1),0)</f>
        <v>0</v>
      </c>
      <c r="BF171" s="11"/>
      <c r="BG171" s="217"/>
      <c r="BI171" s="219">
        <f>MAX(BM137:BM143)</f>
        <v>11.44</v>
      </c>
      <c r="BJ171" s="219">
        <f>SMALL(BI$166:BI$171,6)</f>
        <v>11.44</v>
      </c>
      <c r="BK171" s="219">
        <f t="array" ref="BK171">IFERROR(INDEX($BJ$166:$BJ$171, MATCH(0, COUNTIF($BK$165:BK170, $BJ$166:$BJ$171), 0),1),0)</f>
        <v>0</v>
      </c>
      <c r="BL171" s="13"/>
      <c r="BM171" s="219"/>
      <c r="BO171" s="221">
        <f>MAX(BS137:BS143)</f>
        <v>11.44</v>
      </c>
      <c r="BP171" s="221">
        <f>SMALL(BO$166:BO$171,6)</f>
        <v>11.44</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172</v>
      </c>
      <c r="DA171" s="1" t="s">
        <v>140</v>
      </c>
      <c r="DB171" s="1" t="str">
        <f t="shared" si="36"/>
        <v>----</v>
      </c>
      <c r="DC171" s="1">
        <f t="shared" si="37"/>
        <v>0</v>
      </c>
      <c r="DD171" s="146">
        <f t="shared" si="38"/>
        <v>11.44</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172</v>
      </c>
      <c r="DA172" s="1" t="s">
        <v>141</v>
      </c>
      <c r="DB172" s="1" t="str">
        <f t="shared" si="36"/>
        <v>----</v>
      </c>
      <c r="DC172" s="1">
        <f t="shared" si="37"/>
        <v>0</v>
      </c>
      <c r="DD172" s="146">
        <f t="shared" si="38"/>
        <v>11.44</v>
      </c>
      <c r="DE172" s="146"/>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177</v>
      </c>
      <c r="CD173" s="246"/>
      <c r="CE173" s="246" t="s">
        <v>177</v>
      </c>
      <c r="CF173" s="247"/>
      <c r="CZ173" s="1" t="s">
        <v>172</v>
      </c>
      <c r="DA173" s="1" t="s">
        <v>142</v>
      </c>
      <c r="DB173" s="1" t="str">
        <f t="shared" ref="DB173:DB182" si="39">BE154</f>
        <v>----</v>
      </c>
      <c r="DC173" s="1">
        <f t="shared" ref="DC173:DC182" si="40">BF154</f>
        <v>0</v>
      </c>
      <c r="DD173" s="146">
        <f t="shared" ref="DD173:DD182" si="41">BG154</f>
        <v>11.44</v>
      </c>
      <c r="DE173" s="146"/>
    </row>
    <row r="174" spans="2:116" hidden="1" x14ac:dyDescent="0.25">
      <c r="CA174" s="247"/>
      <c r="CB174" s="247"/>
      <c r="CC174" s="247"/>
      <c r="CD174" s="247"/>
      <c r="CE174" s="247"/>
      <c r="CF174" s="247"/>
      <c r="CH174" s="61" t="s">
        <v>178</v>
      </c>
      <c r="CI174" s="61" t="s">
        <v>178</v>
      </c>
      <c r="CZ174" s="1" t="s">
        <v>172</v>
      </c>
      <c r="DA174" s="1" t="s">
        <v>140</v>
      </c>
      <c r="DB174" s="1" t="str">
        <f t="shared" si="39"/>
        <v>----</v>
      </c>
      <c r="DC174" s="1">
        <f t="shared" si="40"/>
        <v>0</v>
      </c>
      <c r="DD174" s="146">
        <f t="shared" si="41"/>
        <v>11.44</v>
      </c>
      <c r="DE174" s="146"/>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8" t="s">
        <v>208</v>
      </c>
      <c r="CB175" s="248" t="s">
        <v>209</v>
      </c>
      <c r="CC175" s="247" t="s">
        <v>210</v>
      </c>
      <c r="CD175" s="247" t="s">
        <v>211</v>
      </c>
      <c r="CE175" s="247" t="s">
        <v>210</v>
      </c>
      <c r="CF175" s="247" t="s">
        <v>211</v>
      </c>
      <c r="CG175" s="1" t="s">
        <v>212</v>
      </c>
      <c r="CH175" s="1" t="s">
        <v>213</v>
      </c>
      <c r="CI175" s="1" t="s">
        <v>214</v>
      </c>
      <c r="CZ175" s="1" t="s">
        <v>172</v>
      </c>
      <c r="DA175" s="1" t="s">
        <v>141</v>
      </c>
      <c r="DB175" s="1" t="str">
        <f t="shared" si="39"/>
        <v>----</v>
      </c>
      <c r="DC175" s="1">
        <f t="shared" si="40"/>
        <v>0</v>
      </c>
      <c r="DD175" s="146">
        <f t="shared" si="41"/>
        <v>11.44</v>
      </c>
      <c r="DE175" s="146"/>
    </row>
    <row r="176" spans="2:116" hidden="1" x14ac:dyDescent="0.25">
      <c r="B176" s="308">
        <f>D$19</f>
        <v>45712</v>
      </c>
      <c r="C176" s="27">
        <f>D$32</f>
        <v>0</v>
      </c>
      <c r="D176" s="144"/>
      <c r="E176" s="144"/>
      <c r="F176" s="144"/>
      <c r="G176" s="144"/>
      <c r="H176" s="144"/>
      <c r="I176" s="144"/>
      <c r="J176" s="144"/>
      <c r="K176" s="144"/>
      <c r="L176" s="144"/>
      <c r="M176" s="144"/>
      <c r="N176" s="649"/>
      <c r="O176" s="649"/>
      <c r="P176" s="649"/>
      <c r="Q176" s="649"/>
      <c r="R176" s="649"/>
      <c r="AQ176" s="61"/>
      <c r="AR176" s="1">
        <v>0</v>
      </c>
      <c r="AS176" s="1" t="str">
        <f>AZ176&amp;(ROUND((AX176*AY176)*(SUM(BA176:CI176)/1000000),0))</f>
        <v>9382528</v>
      </c>
      <c r="AU176" s="1" t="str">
        <f>AZ176&amp;(ROUND((AX176*AY176)*(SUM(BA176:CI176)/1000000),0))</f>
        <v>9382528</v>
      </c>
      <c r="AV176" s="1">
        <v>0</v>
      </c>
      <c r="AW176" s="8" t="str">
        <f>IF((BA176+BC176+BE176+BG176+BI176+BK176+BM176+BO176+BQ176+BS176+BU176+BW176+BY176+CA176+CC176+CE176+CG176)=0,"Ignore me","Claim")</f>
        <v>Ignore me</v>
      </c>
      <c r="AX176" s="249">
        <f t="array" ref="AX176">IF(SUM($C$176:$C$182)=0,$D$19,MIN(IF($C$176:$C$182&gt;0,$B$176:$B$182)))</f>
        <v>45712</v>
      </c>
      <c r="AY176" s="249">
        <f t="array" ref="AY176">IF(SUM($C$176:$C$182)=0,$AB$19,MAX(IF($C$176:$C$182&gt;0,$B$176:$B$182)))</f>
        <v>45718</v>
      </c>
      <c r="AZ176" s="250">
        <f t="shared" ref="AZ176:AZ181" si="42">$H$107</f>
        <v>9</v>
      </c>
      <c r="BA176" s="214">
        <f t="shared" ref="BA176:BA193" si="43">SUMPRODUCT(($AX$146:$AX$163=$AZ176)*($AY$146:$AY$163=BA$173)*($BA$146:$BA$163=BB176)*$AZ$146:$AZ$163)</f>
        <v>0</v>
      </c>
      <c r="BB176" s="251">
        <f>$AY$166</f>
        <v>11.44</v>
      </c>
      <c r="BC176" s="214">
        <f t="shared" ref="BC176:BC193" si="44">SUMPRODUCT(($AX$146:$AX$163=$AZ176)*($AY$146:$AY$163=BC$173)*($BA$146:$BA$163=BD176)*$AZ$146:$AZ$163)</f>
        <v>0</v>
      </c>
      <c r="BD176" s="251">
        <f>$AY$166</f>
        <v>11.44</v>
      </c>
      <c r="BE176" s="214">
        <f t="shared" ref="BE176:BE193" si="45">SUMPRODUCT(($AX$146:$AX$163=$AZ176)*($AY$146:$AY$163=BE$173)*($BA$146:$BA$163=BF176)*$AZ$146:$AZ$163)</f>
        <v>0</v>
      </c>
      <c r="BF176" s="251">
        <f>$AY$166</f>
        <v>11.44</v>
      </c>
      <c r="BG176" s="214">
        <f t="shared" ref="BG176:BG193" si="46">SUMPRODUCT(($AX$146:$AX$163=$AZ176)*($AY$146:$AY$163=BG$173)*($BA$146:$BA$163=BH176)*$AZ$146:$AZ$163)</f>
        <v>0</v>
      </c>
      <c r="BH176" s="251">
        <f>$AY$166</f>
        <v>11.44</v>
      </c>
      <c r="BI176" s="214">
        <f t="shared" ref="BI176:BI193" si="47">SUMPRODUCT(($AX$146:$AX$163=$AZ176)*($AY$146:$AY$163=BI$173)*($BA$146:$BA$163=BJ176)*$AZ$146:$AZ$163)</f>
        <v>0</v>
      </c>
      <c r="BJ176" s="251">
        <f>$AY$166</f>
        <v>11.44</v>
      </c>
      <c r="BK176" s="214">
        <f t="shared" ref="BK176:BK193" si="48">SUMPRODUCT(($AX$146:$AX$163=$AZ176)*($AY$146:$AY$163=BK$173)*($BA$146:$BA$163=BL176)*$AZ$146:$AZ$163)</f>
        <v>0</v>
      </c>
      <c r="BL176" s="251">
        <f>$AY$166</f>
        <v>11.44</v>
      </c>
      <c r="BM176" s="214">
        <f t="shared" ref="BM176:BM193" si="49">SUMPRODUCT(($AX$146:$AX$163=$AZ176)*($AY$146:$AY$163=BM$173)*($BA$146:$BA$163=BN176)*$AZ$146:$AZ$163)</f>
        <v>0</v>
      </c>
      <c r="BN176" s="251">
        <f>$AY$166</f>
        <v>11.44</v>
      </c>
      <c r="BO176" s="214">
        <f t="shared" ref="BO176:BO193" si="50">SUMPRODUCT(($AX$146:$AX$163=$AZ176)*($AY$146:$AY$163=BO$173)*($BA$146:$BA$163=BP176)*$AZ$146:$AZ$163)</f>
        <v>0</v>
      </c>
      <c r="BP176" s="251">
        <f>$AY$166</f>
        <v>11.44</v>
      </c>
      <c r="BQ176" s="214">
        <f t="shared" ref="BQ176:BQ193" si="51">SUMPRODUCT(($AX$146:$AX$163=$AZ176)*($AY$146:$AY$163=BQ$173)*($BA$146:$BA$163=BR176)*$AZ$146:$AZ$163)</f>
        <v>0</v>
      </c>
      <c r="BR176" s="251">
        <f>$AY$166</f>
        <v>11.44</v>
      </c>
      <c r="BS176" s="214">
        <f t="shared" ref="BS176:BS193" si="52">SUMPRODUCT(($AX$146:$AX$163=$AZ176)*($AY$146:$AY$163=BS$173)*($BA$146:$BA$163=BT176)*$AZ$146:$AZ$163)</f>
        <v>0</v>
      </c>
      <c r="BT176" s="251">
        <f>$AY$166</f>
        <v>11.44</v>
      </c>
      <c r="BU176" s="214">
        <f t="shared" ref="BU176:BU193" si="53">SUMPRODUCT(($AX$146:$AX$163=$AZ176)*($AY$146:$AY$163=BU$173)*($BA$146:$BA$163=BV176)*$AZ$146:$AZ$163)</f>
        <v>0</v>
      </c>
      <c r="BV176" s="251">
        <f>$AY$166</f>
        <v>11.44</v>
      </c>
      <c r="BW176" s="214">
        <f t="shared" ref="BW176:BW193" si="54">SUMPRODUCT(($AX$146:$AX$163=$AZ176)*($AY$146:$AY$163=BW$173)*($BA$146:$BA$163=BX176)*$AZ$146:$AZ$163)</f>
        <v>0</v>
      </c>
      <c r="BX176" s="251">
        <f>$AY$166</f>
        <v>11.44</v>
      </c>
      <c r="BY176" s="214">
        <f t="shared" ref="BY176:BY193" si="55">SUMPRODUCT(($AX$146:$AX$163=$AZ176)*($AY$146:$AY$163=BY$173)*($BA$146:$BA$163=BZ176)*$AZ$146:$AZ$163)</f>
        <v>0</v>
      </c>
      <c r="BZ176" s="251">
        <f>$AY$166</f>
        <v>11.44</v>
      </c>
      <c r="CA176" s="214">
        <f t="shared" ref="CA176:CA193" si="56">SUMPRODUCT(($AX$146:$AX$163=$AZ176)*($AY$146:$AY$163=CA$173)*($BA$146:$BA$163=CB176)*$AZ$146:$AZ$163)</f>
        <v>0</v>
      </c>
      <c r="CB176" s="251">
        <f>$AY$166</f>
        <v>11.44</v>
      </c>
      <c r="CC176" s="214">
        <f t="shared" ref="CC176:CC193" si="57">SUMPRODUCT(($AX$146:$AX$163=$AZ176)*($AY$146:$AY$163=CC$173)*($BA$146:$BA$163=CD176)*$AZ$146:$AZ$163)</f>
        <v>0</v>
      </c>
      <c r="CD176" s="251">
        <f>$AY$166</f>
        <v>11.44</v>
      </c>
      <c r="CE176" s="214">
        <f t="shared" ref="CE176:CE193" si="58">SUMPRODUCT(($AX$146:$AX$163=$AZ176)*($AY$146:$AY$163=CE$173)*($BA$146:$BA$163=CF176)*$AZ$146:$AZ$163)</f>
        <v>0</v>
      </c>
      <c r="CF176" s="251">
        <f>$AY$166</f>
        <v>11.44</v>
      </c>
      <c r="CG176" s="146">
        <v>0</v>
      </c>
      <c r="CH176" s="146">
        <v>0</v>
      </c>
      <c r="CI176" s="146">
        <v>0</v>
      </c>
      <c r="CZ176" s="1" t="s">
        <v>172</v>
      </c>
      <c r="DA176" s="1" t="s">
        <v>142</v>
      </c>
      <c r="DB176" s="1" t="str">
        <f t="shared" si="39"/>
        <v>----</v>
      </c>
      <c r="DC176" s="1">
        <f t="shared" si="40"/>
        <v>0</v>
      </c>
      <c r="DD176" s="146">
        <f t="shared" si="41"/>
        <v>11.44</v>
      </c>
      <c r="DE176" s="146"/>
    </row>
    <row r="177" spans="2:109" hidden="1" x14ac:dyDescent="0.25">
      <c r="B177" s="308">
        <f>H$19</f>
        <v>45713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9">
        <f t="array" ref="AX177">IF(SUM($C$176:$C$182)=0,$D$19,MIN(IF($C$176:$C$182&gt;0,$B$176:$B$182)))</f>
        <v>45712</v>
      </c>
      <c r="AY177" s="249">
        <f t="array" ref="AY177">IF(SUM($C$176:$C$182)=0,$AB$19,MAX(IF($C$176:$C$182&gt;0,$B$176:$B$182)))</f>
        <v>45718</v>
      </c>
      <c r="AZ177" s="250">
        <f t="shared" si="42"/>
        <v>9</v>
      </c>
      <c r="BA177" s="214">
        <f t="shared" si="43"/>
        <v>0</v>
      </c>
      <c r="BB177" s="251">
        <f>$AY$167</f>
        <v>0</v>
      </c>
      <c r="BC177" s="214">
        <f t="shared" si="44"/>
        <v>0</v>
      </c>
      <c r="BD177" s="251">
        <f>$AY$167</f>
        <v>0</v>
      </c>
      <c r="BE177" s="214">
        <f t="shared" si="45"/>
        <v>0</v>
      </c>
      <c r="BF177" s="251">
        <f>$AY$167</f>
        <v>0</v>
      </c>
      <c r="BG177" s="214">
        <f t="shared" si="46"/>
        <v>0</v>
      </c>
      <c r="BH177" s="251">
        <f>$AY$167</f>
        <v>0</v>
      </c>
      <c r="BI177" s="214">
        <f t="shared" si="47"/>
        <v>0</v>
      </c>
      <c r="BJ177" s="251">
        <f>$AY$167</f>
        <v>0</v>
      </c>
      <c r="BK177" s="214">
        <f t="shared" si="48"/>
        <v>0</v>
      </c>
      <c r="BL177" s="251">
        <f>$AY$167</f>
        <v>0</v>
      </c>
      <c r="BM177" s="214">
        <f t="shared" si="49"/>
        <v>0</v>
      </c>
      <c r="BN177" s="251">
        <f>$AY$167</f>
        <v>0</v>
      </c>
      <c r="BO177" s="214">
        <f t="shared" si="50"/>
        <v>0</v>
      </c>
      <c r="BP177" s="251">
        <f>$AY$167</f>
        <v>0</v>
      </c>
      <c r="BQ177" s="214">
        <f t="shared" si="51"/>
        <v>0</v>
      </c>
      <c r="BR177" s="251">
        <f>$AY$167</f>
        <v>0</v>
      </c>
      <c r="BS177" s="214">
        <f t="shared" si="52"/>
        <v>0</v>
      </c>
      <c r="BT177" s="251">
        <f>$AY$167</f>
        <v>0</v>
      </c>
      <c r="BU177" s="214">
        <f t="shared" si="53"/>
        <v>0</v>
      </c>
      <c r="BV177" s="251">
        <f>$AY$167</f>
        <v>0</v>
      </c>
      <c r="BW177" s="214">
        <f t="shared" si="54"/>
        <v>0</v>
      </c>
      <c r="BX177" s="251">
        <f>$AY$167</f>
        <v>0</v>
      </c>
      <c r="BY177" s="214">
        <f t="shared" si="55"/>
        <v>0</v>
      </c>
      <c r="BZ177" s="251">
        <f>$AY$167</f>
        <v>0</v>
      </c>
      <c r="CA177" s="214">
        <f t="shared" si="56"/>
        <v>0</v>
      </c>
      <c r="CB177" s="251">
        <f>$AY$167</f>
        <v>0</v>
      </c>
      <c r="CC177" s="214">
        <f t="shared" si="57"/>
        <v>0</v>
      </c>
      <c r="CD177" s="251">
        <f>$AY$167</f>
        <v>0</v>
      </c>
      <c r="CE177" s="214">
        <f t="shared" si="58"/>
        <v>0</v>
      </c>
      <c r="CF177" s="251">
        <f>$AY$167</f>
        <v>0</v>
      </c>
      <c r="CG177" s="146">
        <v>0</v>
      </c>
      <c r="CH177" s="146">
        <v>0</v>
      </c>
      <c r="CI177" s="146">
        <v>0</v>
      </c>
      <c r="CZ177" s="1" t="s">
        <v>173</v>
      </c>
      <c r="DA177" s="1" t="s">
        <v>140</v>
      </c>
      <c r="DB177" s="1" t="str">
        <f t="shared" si="39"/>
        <v>----</v>
      </c>
      <c r="DC177" s="1">
        <f t="shared" si="40"/>
        <v>0</v>
      </c>
      <c r="DD177" s="146">
        <f t="shared" si="41"/>
        <v>11.44</v>
      </c>
      <c r="DE177" s="146"/>
    </row>
    <row r="178" spans="2:109" hidden="1" x14ac:dyDescent="0.25">
      <c r="B178" s="308">
        <f>L$19</f>
        <v>45714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9">
        <f t="array" ref="AX178">IF(SUM($C$176:$C$182)=0,$D$19,MIN(IF($C$176:$C$182&gt;0,$B$176:$B$182)))</f>
        <v>45712</v>
      </c>
      <c r="AY178" s="249">
        <f t="array" ref="AY178">IF(SUM($C$176:$C$182)=0,$AB$19,MAX(IF($C$176:$C$182&gt;0,$B$176:$B$182)))</f>
        <v>45718</v>
      </c>
      <c r="AZ178" s="250">
        <f t="shared" si="42"/>
        <v>9</v>
      </c>
      <c r="BA178" s="214">
        <f t="shared" si="43"/>
        <v>0</v>
      </c>
      <c r="BB178" s="251">
        <f>$AY$168</f>
        <v>0</v>
      </c>
      <c r="BC178" s="214">
        <f t="shared" si="44"/>
        <v>0</v>
      </c>
      <c r="BD178" s="251">
        <f>$AY$168</f>
        <v>0</v>
      </c>
      <c r="BE178" s="214">
        <f t="shared" si="45"/>
        <v>0</v>
      </c>
      <c r="BF178" s="251">
        <f>$AY$168</f>
        <v>0</v>
      </c>
      <c r="BG178" s="214">
        <f t="shared" si="46"/>
        <v>0</v>
      </c>
      <c r="BH178" s="251">
        <f>$AY$168</f>
        <v>0</v>
      </c>
      <c r="BI178" s="214">
        <f t="shared" si="47"/>
        <v>0</v>
      </c>
      <c r="BJ178" s="251">
        <f>$AY$168</f>
        <v>0</v>
      </c>
      <c r="BK178" s="214">
        <f t="shared" si="48"/>
        <v>0</v>
      </c>
      <c r="BL178" s="251">
        <f>$AY$168</f>
        <v>0</v>
      </c>
      <c r="BM178" s="214">
        <f t="shared" si="49"/>
        <v>0</v>
      </c>
      <c r="BN178" s="251">
        <f>$AY$168</f>
        <v>0</v>
      </c>
      <c r="BO178" s="214">
        <f t="shared" si="50"/>
        <v>0</v>
      </c>
      <c r="BP178" s="251">
        <f>$AY$168</f>
        <v>0</v>
      </c>
      <c r="BQ178" s="214">
        <f t="shared" si="51"/>
        <v>0</v>
      </c>
      <c r="BR178" s="251">
        <f>$AY$168</f>
        <v>0</v>
      </c>
      <c r="BS178" s="214">
        <f t="shared" si="52"/>
        <v>0</v>
      </c>
      <c r="BT178" s="251">
        <f>$AY$168</f>
        <v>0</v>
      </c>
      <c r="BU178" s="214">
        <f t="shared" si="53"/>
        <v>0</v>
      </c>
      <c r="BV178" s="251">
        <f>$AY$168</f>
        <v>0</v>
      </c>
      <c r="BW178" s="214">
        <f t="shared" si="54"/>
        <v>0</v>
      </c>
      <c r="BX178" s="251">
        <f>$AY$168</f>
        <v>0</v>
      </c>
      <c r="BY178" s="214">
        <f t="shared" si="55"/>
        <v>0</v>
      </c>
      <c r="BZ178" s="251">
        <f>$AY$168</f>
        <v>0</v>
      </c>
      <c r="CA178" s="214">
        <f t="shared" si="56"/>
        <v>0</v>
      </c>
      <c r="CB178" s="251">
        <f>$AY$168</f>
        <v>0</v>
      </c>
      <c r="CC178" s="214">
        <f t="shared" si="57"/>
        <v>0</v>
      </c>
      <c r="CD178" s="251">
        <f>$AY$168</f>
        <v>0</v>
      </c>
      <c r="CE178" s="214">
        <f t="shared" si="58"/>
        <v>0</v>
      </c>
      <c r="CF178" s="251">
        <f>$AY$168</f>
        <v>0</v>
      </c>
      <c r="CG178" s="146">
        <v>0</v>
      </c>
      <c r="CH178" s="146">
        <v>0</v>
      </c>
      <c r="CI178" s="146">
        <v>0</v>
      </c>
      <c r="CZ178" s="1" t="s">
        <v>173</v>
      </c>
      <c r="DA178" s="1" t="s">
        <v>141</v>
      </c>
      <c r="DB178" s="1" t="str">
        <f t="shared" si="39"/>
        <v>----</v>
      </c>
      <c r="DC178" s="1">
        <f t="shared" si="40"/>
        <v>0</v>
      </c>
      <c r="DD178" s="146">
        <f t="shared" si="41"/>
        <v>11.44</v>
      </c>
      <c r="DE178" s="146"/>
    </row>
    <row r="179" spans="2:109" hidden="1" x14ac:dyDescent="0.25">
      <c r="B179" s="308">
        <f>P$19</f>
        <v>45715</v>
      </c>
      <c r="C179" s="27">
        <f>P$32</f>
        <v>0</v>
      </c>
      <c r="AQ179" s="61"/>
      <c r="AR179" s="1">
        <f>COUNTIF($AS$176:$AS178,$AS179)</f>
        <v>2</v>
      </c>
      <c r="AS179" s="1" t="str">
        <f t="shared" si="59"/>
        <v>90</v>
      </c>
      <c r="AU179" s="1" t="str">
        <f t="shared" si="60"/>
        <v>90</v>
      </c>
      <c r="AV179" s="1">
        <f>COUNTIF($AS$176:$AS178,$AS179)</f>
        <v>2</v>
      </c>
      <c r="AW179" s="8" t="str">
        <f t="shared" si="61"/>
        <v>Ignore me</v>
      </c>
      <c r="AX179" s="249">
        <f t="array" ref="AX179">IF(SUM($C$176:$C$182)=0,$D$19,MIN(IF($C$176:$C$182&gt;0,$B$176:$B$182)))</f>
        <v>45712</v>
      </c>
      <c r="AY179" s="249">
        <f t="array" ref="AY179">IF(SUM($C$176:$C$182)=0,$AB$19,MAX(IF($C$176:$C$182&gt;0,$B$176:$B$182)))</f>
        <v>45718</v>
      </c>
      <c r="AZ179" s="250">
        <f t="shared" si="42"/>
        <v>9</v>
      </c>
      <c r="BA179" s="214">
        <f t="shared" si="43"/>
        <v>0</v>
      </c>
      <c r="BB179" s="251">
        <f>$AY$169</f>
        <v>0</v>
      </c>
      <c r="BC179" s="214">
        <f t="shared" si="44"/>
        <v>0</v>
      </c>
      <c r="BD179" s="251">
        <f>$AY$169</f>
        <v>0</v>
      </c>
      <c r="BE179" s="214">
        <f t="shared" si="45"/>
        <v>0</v>
      </c>
      <c r="BF179" s="251">
        <f>$AY$169</f>
        <v>0</v>
      </c>
      <c r="BG179" s="214">
        <f t="shared" si="46"/>
        <v>0</v>
      </c>
      <c r="BH179" s="251">
        <f>$AY$169</f>
        <v>0</v>
      </c>
      <c r="BI179" s="214">
        <f t="shared" si="47"/>
        <v>0</v>
      </c>
      <c r="BJ179" s="251">
        <f>$AY$169</f>
        <v>0</v>
      </c>
      <c r="BK179" s="214">
        <f t="shared" si="48"/>
        <v>0</v>
      </c>
      <c r="BL179" s="251">
        <f>$AY$169</f>
        <v>0</v>
      </c>
      <c r="BM179" s="214">
        <f t="shared" si="49"/>
        <v>0</v>
      </c>
      <c r="BN179" s="251">
        <f>$AY$169</f>
        <v>0</v>
      </c>
      <c r="BO179" s="214">
        <f t="shared" si="50"/>
        <v>0</v>
      </c>
      <c r="BP179" s="251">
        <f>$AY$169</f>
        <v>0</v>
      </c>
      <c r="BQ179" s="214">
        <f t="shared" si="51"/>
        <v>0</v>
      </c>
      <c r="BR179" s="251">
        <f>$AY$169</f>
        <v>0</v>
      </c>
      <c r="BS179" s="214">
        <f t="shared" si="52"/>
        <v>0</v>
      </c>
      <c r="BT179" s="251">
        <f>$AY$169</f>
        <v>0</v>
      </c>
      <c r="BU179" s="214">
        <f t="shared" si="53"/>
        <v>0</v>
      </c>
      <c r="BV179" s="251">
        <f>$AY$169</f>
        <v>0</v>
      </c>
      <c r="BW179" s="214">
        <f>SUMPRODUCT(($AX$146:$AX$163=$AZ179)*($AY$146:$AY$163=BW$173)*($BA$146:$BA$163=BX179)*$AZ$146:$AZ$163)</f>
        <v>0</v>
      </c>
      <c r="BX179" s="251">
        <f>$AY$169</f>
        <v>0</v>
      </c>
      <c r="BY179" s="214">
        <f t="shared" si="55"/>
        <v>0</v>
      </c>
      <c r="BZ179" s="251">
        <f>$AY$169</f>
        <v>0</v>
      </c>
      <c r="CA179" s="214">
        <f t="shared" si="56"/>
        <v>0</v>
      </c>
      <c r="CB179" s="251">
        <f>$AY$169</f>
        <v>0</v>
      </c>
      <c r="CC179" s="214">
        <f t="shared" si="57"/>
        <v>0</v>
      </c>
      <c r="CD179" s="251">
        <f>$AY$169</f>
        <v>0</v>
      </c>
      <c r="CE179" s="214">
        <f t="shared" si="58"/>
        <v>0</v>
      </c>
      <c r="CF179" s="251">
        <f>$AY$169</f>
        <v>0</v>
      </c>
      <c r="CG179" s="146">
        <v>0</v>
      </c>
      <c r="CH179" s="146">
        <v>0</v>
      </c>
      <c r="CI179" s="146">
        <v>0</v>
      </c>
      <c r="CZ179" s="1" t="s">
        <v>173</v>
      </c>
      <c r="DA179" s="1" t="s">
        <v>142</v>
      </c>
      <c r="DB179" s="1" t="str">
        <f t="shared" si="39"/>
        <v>----</v>
      </c>
      <c r="DC179" s="1">
        <f t="shared" si="40"/>
        <v>0</v>
      </c>
      <c r="DD179" s="146">
        <f t="shared" si="41"/>
        <v>11.44</v>
      </c>
      <c r="DE179" s="146"/>
    </row>
    <row r="180" spans="2:109" hidden="1" x14ac:dyDescent="0.25">
      <c r="B180" s="308">
        <f>T$19</f>
        <v>45716</v>
      </c>
      <c r="C180" s="27">
        <f>T$32</f>
        <v>0</v>
      </c>
      <c r="AQ180" s="61"/>
      <c r="AR180" s="1">
        <f>COUNTIF($AS$176:$AS179,$AS180)</f>
        <v>3</v>
      </c>
      <c r="AS180" s="1" t="str">
        <f t="shared" si="59"/>
        <v>90</v>
      </c>
      <c r="AU180" s="1" t="str">
        <f t="shared" si="60"/>
        <v>90</v>
      </c>
      <c r="AV180" s="1">
        <f>COUNTIF($AS$176:$AS179,$AS180)</f>
        <v>3</v>
      </c>
      <c r="AW180" s="8" t="str">
        <f t="shared" si="61"/>
        <v>Ignore me</v>
      </c>
      <c r="AX180" s="249">
        <f t="array" ref="AX180">IF(SUM($C$176:$C$182)=0,$D$19,MIN(IF($C$176:$C$182&gt;0,$B$176:$B$182)))</f>
        <v>45712</v>
      </c>
      <c r="AY180" s="249">
        <f t="array" ref="AY180">IF(SUM($C$176:$C$182)=0,$AB$19,MAX(IF($C$176:$C$182&gt;0,$B$176:$B$182)))</f>
        <v>45718</v>
      </c>
      <c r="AZ180" s="250">
        <f t="shared" si="42"/>
        <v>9</v>
      </c>
      <c r="BA180" s="214">
        <f t="shared" si="43"/>
        <v>0</v>
      </c>
      <c r="BB180" s="251">
        <f>$AY$170</f>
        <v>0</v>
      </c>
      <c r="BC180" s="214">
        <f t="shared" si="44"/>
        <v>0</v>
      </c>
      <c r="BD180" s="251">
        <f>$AY$170</f>
        <v>0</v>
      </c>
      <c r="BE180" s="214">
        <f t="shared" si="45"/>
        <v>0</v>
      </c>
      <c r="BF180" s="251">
        <f>$AY$170</f>
        <v>0</v>
      </c>
      <c r="BG180" s="214">
        <f t="shared" si="46"/>
        <v>0</v>
      </c>
      <c r="BH180" s="251">
        <f>$AY$170</f>
        <v>0</v>
      </c>
      <c r="BI180" s="214">
        <f t="shared" si="47"/>
        <v>0</v>
      </c>
      <c r="BJ180" s="251">
        <f>$AY$170</f>
        <v>0</v>
      </c>
      <c r="BK180" s="214">
        <f t="shared" si="48"/>
        <v>0</v>
      </c>
      <c r="BL180" s="251">
        <f>$AY$170</f>
        <v>0</v>
      </c>
      <c r="BM180" s="214">
        <f t="shared" si="49"/>
        <v>0</v>
      </c>
      <c r="BN180" s="251">
        <f>$AY$170</f>
        <v>0</v>
      </c>
      <c r="BO180" s="214">
        <f t="shared" si="50"/>
        <v>0</v>
      </c>
      <c r="BP180" s="251">
        <f>$AY$170</f>
        <v>0</v>
      </c>
      <c r="BQ180" s="214">
        <f t="shared" si="51"/>
        <v>0</v>
      </c>
      <c r="BR180" s="251">
        <f>$AY$170</f>
        <v>0</v>
      </c>
      <c r="BS180" s="214">
        <f t="shared" si="52"/>
        <v>0</v>
      </c>
      <c r="BT180" s="251">
        <f>$AY$170</f>
        <v>0</v>
      </c>
      <c r="BU180" s="214">
        <f t="shared" si="53"/>
        <v>0</v>
      </c>
      <c r="BV180" s="251">
        <f>$AY$170</f>
        <v>0</v>
      </c>
      <c r="BW180" s="214">
        <f t="shared" si="54"/>
        <v>0</v>
      </c>
      <c r="BX180" s="251">
        <f>$AY$170</f>
        <v>0</v>
      </c>
      <c r="BY180" s="214">
        <f t="shared" si="55"/>
        <v>0</v>
      </c>
      <c r="BZ180" s="251">
        <f>$AY$170</f>
        <v>0</v>
      </c>
      <c r="CA180" s="214">
        <f t="shared" si="56"/>
        <v>0</v>
      </c>
      <c r="CB180" s="251">
        <f>$AY$170</f>
        <v>0</v>
      </c>
      <c r="CC180" s="214">
        <f t="shared" si="57"/>
        <v>0</v>
      </c>
      <c r="CD180" s="251">
        <f>$AY$170</f>
        <v>0</v>
      </c>
      <c r="CE180" s="214">
        <f t="shared" si="58"/>
        <v>0</v>
      </c>
      <c r="CF180" s="251">
        <f>$AY$170</f>
        <v>0</v>
      </c>
      <c r="CG180" s="146">
        <v>0</v>
      </c>
      <c r="CH180" s="146">
        <v>0</v>
      </c>
      <c r="CI180" s="146">
        <v>0</v>
      </c>
      <c r="CZ180" s="1" t="s">
        <v>173</v>
      </c>
      <c r="DA180" s="1" t="s">
        <v>140</v>
      </c>
      <c r="DB180" s="1" t="str">
        <f t="shared" si="39"/>
        <v>----</v>
      </c>
      <c r="DC180" s="1">
        <f t="shared" si="40"/>
        <v>0</v>
      </c>
      <c r="DD180" s="146">
        <f t="shared" si="41"/>
        <v>11.44</v>
      </c>
      <c r="DE180" s="146"/>
    </row>
    <row r="181" spans="2:109" hidden="1" x14ac:dyDescent="0.25">
      <c r="B181" s="308">
        <f>X$19</f>
        <v>45717</v>
      </c>
      <c r="C181" s="27">
        <f>X$32</f>
        <v>0</v>
      </c>
      <c r="AQ181" s="61"/>
      <c r="AR181" s="1">
        <f>COUNTIF($AS$176:$AS180,$AS181)</f>
        <v>4</v>
      </c>
      <c r="AS181" s="1" t="str">
        <f t="shared" si="59"/>
        <v>90</v>
      </c>
      <c r="AU181" s="1" t="str">
        <f t="shared" si="60"/>
        <v>90</v>
      </c>
      <c r="AV181" s="1">
        <f>COUNTIF($AS$176:$AS180,$AS181)</f>
        <v>4</v>
      </c>
      <c r="AW181" s="8" t="str">
        <f t="shared" si="61"/>
        <v>Ignore me</v>
      </c>
      <c r="AX181" s="249">
        <f t="array" ref="AX181">IF(SUM($C$176:$C$182)=0,$D$19,MIN(IF($C$176:$C$182&gt;0,$B$176:$B$182)))</f>
        <v>45712</v>
      </c>
      <c r="AY181" s="249">
        <f t="array" ref="AY181">IF(SUM($C$176:$C$182)=0,$AB$19,MAX(IF($C$176:$C$182&gt;0,$B$176:$B$182)))</f>
        <v>45718</v>
      </c>
      <c r="AZ181" s="250">
        <f t="shared" si="42"/>
        <v>9</v>
      </c>
      <c r="BA181" s="214">
        <f t="shared" si="43"/>
        <v>0</v>
      </c>
      <c r="BB181" s="251">
        <f>$AY$171</f>
        <v>0</v>
      </c>
      <c r="BC181" s="214">
        <f t="shared" si="44"/>
        <v>0</v>
      </c>
      <c r="BD181" s="251">
        <f>$AY$171</f>
        <v>0</v>
      </c>
      <c r="BE181" s="214">
        <f t="shared" si="45"/>
        <v>0</v>
      </c>
      <c r="BF181" s="251">
        <f>$AY$171</f>
        <v>0</v>
      </c>
      <c r="BG181" s="214">
        <f t="shared" si="46"/>
        <v>0</v>
      </c>
      <c r="BH181" s="251">
        <f>$AY$171</f>
        <v>0</v>
      </c>
      <c r="BI181" s="214">
        <f t="shared" si="47"/>
        <v>0</v>
      </c>
      <c r="BJ181" s="251">
        <f>$AY$171</f>
        <v>0</v>
      </c>
      <c r="BK181" s="214">
        <f t="shared" si="48"/>
        <v>0</v>
      </c>
      <c r="BL181" s="251">
        <f>$AY$171</f>
        <v>0</v>
      </c>
      <c r="BM181" s="214">
        <f t="shared" si="49"/>
        <v>0</v>
      </c>
      <c r="BN181" s="251">
        <f>$AY$171</f>
        <v>0</v>
      </c>
      <c r="BO181" s="214">
        <f t="shared" si="50"/>
        <v>0</v>
      </c>
      <c r="BP181" s="251">
        <f>$AY$171</f>
        <v>0</v>
      </c>
      <c r="BQ181" s="214">
        <f t="shared" si="51"/>
        <v>0</v>
      </c>
      <c r="BR181" s="251">
        <f>$AY$171</f>
        <v>0</v>
      </c>
      <c r="BS181" s="214">
        <f t="shared" si="52"/>
        <v>0</v>
      </c>
      <c r="BT181" s="251">
        <f>$AY$171</f>
        <v>0</v>
      </c>
      <c r="BU181" s="214">
        <f t="shared" si="53"/>
        <v>0</v>
      </c>
      <c r="BV181" s="251">
        <f>$AY$171</f>
        <v>0</v>
      </c>
      <c r="BW181" s="214">
        <f t="shared" si="54"/>
        <v>0</v>
      </c>
      <c r="BX181" s="251">
        <f>$AY$171</f>
        <v>0</v>
      </c>
      <c r="BY181" s="214">
        <f t="shared" si="55"/>
        <v>0</v>
      </c>
      <c r="BZ181" s="251">
        <f>$AY$171</f>
        <v>0</v>
      </c>
      <c r="CA181" s="214">
        <f t="shared" si="56"/>
        <v>0</v>
      </c>
      <c r="CB181" s="251">
        <f>$AY$171</f>
        <v>0</v>
      </c>
      <c r="CC181" s="214">
        <f t="shared" si="57"/>
        <v>0</v>
      </c>
      <c r="CD181" s="251">
        <f>$AY$171</f>
        <v>0</v>
      </c>
      <c r="CE181" s="214">
        <f t="shared" si="58"/>
        <v>0</v>
      </c>
      <c r="CF181" s="251">
        <f>$AY$171</f>
        <v>0</v>
      </c>
      <c r="CG181" s="146">
        <v>0</v>
      </c>
      <c r="CH181" s="146">
        <v>0</v>
      </c>
      <c r="CI181" s="146">
        <v>0</v>
      </c>
      <c r="CZ181" s="1" t="s">
        <v>173</v>
      </c>
      <c r="DA181" s="1" t="s">
        <v>141</v>
      </c>
      <c r="DB181" s="1" t="str">
        <f t="shared" si="39"/>
        <v>----</v>
      </c>
      <c r="DC181" s="1">
        <f t="shared" si="40"/>
        <v>0</v>
      </c>
      <c r="DD181" s="146">
        <f t="shared" si="41"/>
        <v>11.44</v>
      </c>
      <c r="DE181" s="146"/>
    </row>
    <row r="182" spans="2:109" hidden="1" x14ac:dyDescent="0.25">
      <c r="B182" s="308">
        <f>AB$19</f>
        <v>45718</v>
      </c>
      <c r="C182" s="27">
        <f>AB$32</f>
        <v>0</v>
      </c>
      <c r="AQ182" s="61"/>
      <c r="AR182" s="1">
        <f>COUNTIF($AS$176:$AS181,$AS182)</f>
        <v>0</v>
      </c>
      <c r="AS182" s="1" t="str">
        <f t="shared" si="59"/>
        <v>0382528</v>
      </c>
      <c r="AU182" s="1" t="str">
        <f t="shared" si="60"/>
        <v>0382528</v>
      </c>
      <c r="AV182" s="1">
        <f>COUNTIF($AS$176:$AS181,$AS182)</f>
        <v>0</v>
      </c>
      <c r="AW182" s="8" t="str">
        <f t="shared" si="61"/>
        <v>Ignore me</v>
      </c>
      <c r="AX182" s="249">
        <f t="array" ref="AX182">IF(SUM($C$176:$C$182)=0,$D$19,MIN(IF($C$176:$C$182&gt;0,$B$176:$B$182)))</f>
        <v>45712</v>
      </c>
      <c r="AY182" s="249">
        <f t="array" ref="AY182">IF(SUM($C$176:$C$182)=0,$AB$19,MAX(IF($C$176:$C$182&gt;0,$B$176:$B$182)))</f>
        <v>45718</v>
      </c>
      <c r="AZ182" s="250">
        <f t="shared" ref="AZ182:AZ187" si="62">$H$108</f>
        <v>0</v>
      </c>
      <c r="BA182" s="214">
        <f t="shared" si="43"/>
        <v>0</v>
      </c>
      <c r="BB182" s="251">
        <f>$AY$166</f>
        <v>11.44</v>
      </c>
      <c r="BC182" s="214">
        <f t="shared" si="44"/>
        <v>0</v>
      </c>
      <c r="BD182" s="251">
        <f>$AY$166</f>
        <v>11.44</v>
      </c>
      <c r="BE182" s="214">
        <f t="shared" si="45"/>
        <v>0</v>
      </c>
      <c r="BF182" s="251">
        <f>$AY$166</f>
        <v>11.44</v>
      </c>
      <c r="BG182" s="214">
        <f t="shared" si="46"/>
        <v>0</v>
      </c>
      <c r="BH182" s="251">
        <f>$AY$166</f>
        <v>11.44</v>
      </c>
      <c r="BI182" s="214">
        <f t="shared" si="47"/>
        <v>0</v>
      </c>
      <c r="BJ182" s="251">
        <f>$AY$166</f>
        <v>11.44</v>
      </c>
      <c r="BK182" s="214">
        <f t="shared" si="48"/>
        <v>0</v>
      </c>
      <c r="BL182" s="251">
        <f>$AY$166</f>
        <v>11.44</v>
      </c>
      <c r="BM182" s="214">
        <f t="shared" si="49"/>
        <v>0</v>
      </c>
      <c r="BN182" s="251">
        <f>$AY$166</f>
        <v>11.44</v>
      </c>
      <c r="BO182" s="214">
        <f t="shared" si="50"/>
        <v>0</v>
      </c>
      <c r="BP182" s="251">
        <f>$AY$166</f>
        <v>11.44</v>
      </c>
      <c r="BQ182" s="214">
        <f t="shared" si="51"/>
        <v>0</v>
      </c>
      <c r="BR182" s="251">
        <f>$AY$166</f>
        <v>11.44</v>
      </c>
      <c r="BS182" s="214">
        <f t="shared" si="52"/>
        <v>0</v>
      </c>
      <c r="BT182" s="251">
        <f>$AY$166</f>
        <v>11.44</v>
      </c>
      <c r="BU182" s="214">
        <f t="shared" si="53"/>
        <v>0</v>
      </c>
      <c r="BV182" s="251">
        <f>$AY$166</f>
        <v>11.44</v>
      </c>
      <c r="BW182" s="214">
        <f t="shared" si="54"/>
        <v>0</v>
      </c>
      <c r="BX182" s="251">
        <f>$AY$166</f>
        <v>11.44</v>
      </c>
      <c r="BY182" s="214">
        <f t="shared" si="55"/>
        <v>0</v>
      </c>
      <c r="BZ182" s="251">
        <f>$AY$166</f>
        <v>11.44</v>
      </c>
      <c r="CA182" s="214">
        <f t="shared" si="56"/>
        <v>0</v>
      </c>
      <c r="CB182" s="251">
        <f>$AY$166</f>
        <v>11.44</v>
      </c>
      <c r="CC182" s="214">
        <f t="shared" si="57"/>
        <v>0</v>
      </c>
      <c r="CD182" s="251">
        <f>$AY$166</f>
        <v>11.44</v>
      </c>
      <c r="CE182" s="214">
        <f t="shared" si="58"/>
        <v>0</v>
      </c>
      <c r="CF182" s="251">
        <f>$AY$166</f>
        <v>11.44</v>
      </c>
      <c r="CG182" s="146">
        <v>0</v>
      </c>
      <c r="CH182" s="146">
        <v>0</v>
      </c>
      <c r="CI182" s="146">
        <v>0</v>
      </c>
      <c r="CZ182" s="1" t="s">
        <v>173</v>
      </c>
      <c r="DA182" s="1" t="s">
        <v>142</v>
      </c>
      <c r="DB182" s="1" t="str">
        <f t="shared" si="39"/>
        <v>----</v>
      </c>
      <c r="DC182" s="1">
        <f t="shared" si="40"/>
        <v>0</v>
      </c>
      <c r="DD182" s="146">
        <f t="shared" si="41"/>
        <v>11.44</v>
      </c>
      <c r="DE182" s="146"/>
    </row>
    <row r="183" spans="2:109" hidden="1" x14ac:dyDescent="0.25">
      <c r="B183" s="308">
        <f>D$35</f>
        <v>45719</v>
      </c>
      <c r="C183" s="28">
        <f>D$48</f>
        <v>0</v>
      </c>
      <c r="AQ183" s="61"/>
      <c r="AR183" s="1">
        <f>COUNTIF($AS$176:$AS182,$AS183)</f>
        <v>0</v>
      </c>
      <c r="AS183" s="1" t="str">
        <f t="shared" si="59"/>
        <v>00</v>
      </c>
      <c r="AU183" s="1" t="str">
        <f t="shared" si="60"/>
        <v>00</v>
      </c>
      <c r="AV183" s="1">
        <f>COUNTIF($AS$176:$AS182,$AS183)</f>
        <v>0</v>
      </c>
      <c r="AW183" s="8" t="str">
        <f t="shared" si="61"/>
        <v>Ignore me</v>
      </c>
      <c r="AX183" s="249">
        <f t="array" ref="AX183">IF(SUM($C$176:$C$182)=0,$D$19,MIN(IF($C$176:$C$182&gt;0,$B$176:$B$182)))</f>
        <v>45712</v>
      </c>
      <c r="AY183" s="249">
        <f t="array" ref="AY183">IF(SUM($C$176:$C$182)=0,$AB$19,MAX(IF($C$176:$C$182&gt;0,$B$176:$B$182)))</f>
        <v>45718</v>
      </c>
      <c r="AZ183" s="250">
        <f t="shared" si="62"/>
        <v>0</v>
      </c>
      <c r="BA183" s="214">
        <f t="shared" si="43"/>
        <v>0</v>
      </c>
      <c r="BB183" s="251">
        <f>$AY$167</f>
        <v>0</v>
      </c>
      <c r="BC183" s="214">
        <f t="shared" si="44"/>
        <v>0</v>
      </c>
      <c r="BD183" s="251">
        <f>$AY$167</f>
        <v>0</v>
      </c>
      <c r="BE183" s="214">
        <f t="shared" si="45"/>
        <v>0</v>
      </c>
      <c r="BF183" s="251">
        <f>$AY$167</f>
        <v>0</v>
      </c>
      <c r="BG183" s="214">
        <f t="shared" si="46"/>
        <v>0</v>
      </c>
      <c r="BH183" s="251">
        <f>$AY$167</f>
        <v>0</v>
      </c>
      <c r="BI183" s="214">
        <f t="shared" si="47"/>
        <v>0</v>
      </c>
      <c r="BJ183" s="251">
        <f>$AY$167</f>
        <v>0</v>
      </c>
      <c r="BK183" s="214">
        <f t="shared" si="48"/>
        <v>0</v>
      </c>
      <c r="BL183" s="251">
        <f>$AY$167</f>
        <v>0</v>
      </c>
      <c r="BM183" s="214">
        <f t="shared" si="49"/>
        <v>0</v>
      </c>
      <c r="BN183" s="251">
        <f>$AY$167</f>
        <v>0</v>
      </c>
      <c r="BO183" s="214">
        <f t="shared" si="50"/>
        <v>0</v>
      </c>
      <c r="BP183" s="251">
        <f>$AY$167</f>
        <v>0</v>
      </c>
      <c r="BQ183" s="214">
        <f t="shared" si="51"/>
        <v>0</v>
      </c>
      <c r="BR183" s="251">
        <f>$AY$167</f>
        <v>0</v>
      </c>
      <c r="BS183" s="214">
        <f t="shared" si="52"/>
        <v>0</v>
      </c>
      <c r="BT183" s="251">
        <f>$AY$167</f>
        <v>0</v>
      </c>
      <c r="BU183" s="214">
        <f t="shared" si="53"/>
        <v>0</v>
      </c>
      <c r="BV183" s="251">
        <f>$AY$167</f>
        <v>0</v>
      </c>
      <c r="BW183" s="214">
        <f t="shared" si="54"/>
        <v>0</v>
      </c>
      <c r="BX183" s="251">
        <f>$AY$167</f>
        <v>0</v>
      </c>
      <c r="BY183" s="214">
        <f t="shared" si="55"/>
        <v>0</v>
      </c>
      <c r="BZ183" s="251">
        <f>$AY$167</f>
        <v>0</v>
      </c>
      <c r="CA183" s="214">
        <f t="shared" si="56"/>
        <v>0</v>
      </c>
      <c r="CB183" s="251">
        <f>$AY$167</f>
        <v>0</v>
      </c>
      <c r="CC183" s="214">
        <f t="shared" si="57"/>
        <v>0</v>
      </c>
      <c r="CD183" s="251">
        <f>$AY$167</f>
        <v>0</v>
      </c>
      <c r="CE183" s="214">
        <f t="shared" si="58"/>
        <v>0</v>
      </c>
      <c r="CF183" s="251">
        <f>$AY$167</f>
        <v>0</v>
      </c>
      <c r="CG183" s="146">
        <v>0</v>
      </c>
      <c r="CH183" s="146">
        <v>0</v>
      </c>
      <c r="CI183" s="146">
        <v>0</v>
      </c>
      <c r="CZ183" s="1" t="s">
        <v>170</v>
      </c>
      <c r="DA183" s="1" t="s">
        <v>140</v>
      </c>
      <c r="DB183" s="1" t="str">
        <f t="shared" ref="DB183:DB200" si="63">BK146</f>
        <v>----</v>
      </c>
      <c r="DC183" s="1">
        <f t="shared" ref="DC183:DC200" si="64">BL146</f>
        <v>0</v>
      </c>
      <c r="DD183" s="146">
        <f t="shared" ref="DD183:DD200" si="65">BM146</f>
        <v>11.44</v>
      </c>
      <c r="DE183" s="146"/>
    </row>
    <row r="184" spans="2:109" hidden="1" x14ac:dyDescent="0.25">
      <c r="B184" s="308">
        <f>H$35</f>
        <v>45720</v>
      </c>
      <c r="C184" s="28">
        <f>H$48</f>
        <v>0</v>
      </c>
      <c r="AQ184" s="61"/>
      <c r="AR184" s="1">
        <f>COUNTIF($AS$176:$AS183,$AS184)</f>
        <v>1</v>
      </c>
      <c r="AS184" s="1" t="str">
        <f t="shared" si="59"/>
        <v>00</v>
      </c>
      <c r="AU184" s="1" t="str">
        <f t="shared" si="60"/>
        <v>00</v>
      </c>
      <c r="AV184" s="1">
        <f>COUNTIF($AS$176:$AS183,$AS184)</f>
        <v>1</v>
      </c>
      <c r="AW184" s="8" t="str">
        <f t="shared" si="61"/>
        <v>Ignore me</v>
      </c>
      <c r="AX184" s="249">
        <f t="array" ref="AX184">IF(SUM($C$176:$C$182)=0,$D$19,MIN(IF($C$176:$C$182&gt;0,$B$176:$B$182)))</f>
        <v>45712</v>
      </c>
      <c r="AY184" s="249">
        <f t="array" ref="AY184">IF(SUM($C$176:$C$182)=0,$AB$19,MAX(IF($C$176:$C$182&gt;0,$B$176:$B$182)))</f>
        <v>45718</v>
      </c>
      <c r="AZ184" s="250">
        <f t="shared" si="62"/>
        <v>0</v>
      </c>
      <c r="BA184" s="214">
        <f t="shared" si="43"/>
        <v>0</v>
      </c>
      <c r="BB184" s="251">
        <f>$AY$168</f>
        <v>0</v>
      </c>
      <c r="BC184" s="214">
        <f t="shared" si="44"/>
        <v>0</v>
      </c>
      <c r="BD184" s="251">
        <f>$AY$168</f>
        <v>0</v>
      </c>
      <c r="BE184" s="214">
        <f t="shared" si="45"/>
        <v>0</v>
      </c>
      <c r="BF184" s="251">
        <f>$AY$168</f>
        <v>0</v>
      </c>
      <c r="BG184" s="214">
        <f t="shared" si="46"/>
        <v>0</v>
      </c>
      <c r="BH184" s="251">
        <f>$AY$168</f>
        <v>0</v>
      </c>
      <c r="BI184" s="214">
        <f t="shared" si="47"/>
        <v>0</v>
      </c>
      <c r="BJ184" s="251">
        <f>$AY$168</f>
        <v>0</v>
      </c>
      <c r="BK184" s="214">
        <f t="shared" si="48"/>
        <v>0</v>
      </c>
      <c r="BL184" s="251">
        <f>$AY$168</f>
        <v>0</v>
      </c>
      <c r="BM184" s="214">
        <f t="shared" si="49"/>
        <v>0</v>
      </c>
      <c r="BN184" s="251">
        <f>$AY$168</f>
        <v>0</v>
      </c>
      <c r="BO184" s="214">
        <f t="shared" si="50"/>
        <v>0</v>
      </c>
      <c r="BP184" s="251">
        <f>$AY$168</f>
        <v>0</v>
      </c>
      <c r="BQ184" s="214">
        <f t="shared" si="51"/>
        <v>0</v>
      </c>
      <c r="BR184" s="251">
        <f>$AY$168</f>
        <v>0</v>
      </c>
      <c r="BS184" s="214">
        <f t="shared" si="52"/>
        <v>0</v>
      </c>
      <c r="BT184" s="251">
        <f>$AY$168</f>
        <v>0</v>
      </c>
      <c r="BU184" s="214">
        <f t="shared" si="53"/>
        <v>0</v>
      </c>
      <c r="BV184" s="251">
        <f>$AY$168</f>
        <v>0</v>
      </c>
      <c r="BW184" s="214">
        <f t="shared" si="54"/>
        <v>0</v>
      </c>
      <c r="BX184" s="251">
        <f>$AY$168</f>
        <v>0</v>
      </c>
      <c r="BY184" s="214">
        <f t="shared" si="55"/>
        <v>0</v>
      </c>
      <c r="BZ184" s="251">
        <f>$AY$168</f>
        <v>0</v>
      </c>
      <c r="CA184" s="214">
        <f t="shared" si="56"/>
        <v>0</v>
      </c>
      <c r="CB184" s="251">
        <f>$AY$168</f>
        <v>0</v>
      </c>
      <c r="CC184" s="214">
        <f t="shared" si="57"/>
        <v>0</v>
      </c>
      <c r="CD184" s="251">
        <f>$AY$168</f>
        <v>0</v>
      </c>
      <c r="CE184" s="214">
        <f t="shared" si="58"/>
        <v>0</v>
      </c>
      <c r="CF184" s="251">
        <f>$AY$168</f>
        <v>0</v>
      </c>
      <c r="CG184" s="146">
        <v>0</v>
      </c>
      <c r="CH184" s="146">
        <v>0</v>
      </c>
      <c r="CI184" s="146">
        <v>0</v>
      </c>
      <c r="CZ184" s="1" t="s">
        <v>170</v>
      </c>
      <c r="DA184" s="1" t="s">
        <v>141</v>
      </c>
      <c r="DB184" s="1" t="str">
        <f t="shared" si="63"/>
        <v>----</v>
      </c>
      <c r="DC184" s="1">
        <f t="shared" si="64"/>
        <v>0</v>
      </c>
      <c r="DD184" s="146">
        <f t="shared" si="65"/>
        <v>11.44</v>
      </c>
      <c r="DE184" s="146"/>
    </row>
    <row r="185" spans="2:109" hidden="1" x14ac:dyDescent="0.25">
      <c r="B185" s="308">
        <f>L$35</f>
        <v>45721</v>
      </c>
      <c r="C185" s="28">
        <f>L$48</f>
        <v>0</v>
      </c>
      <c r="AQ185" s="61"/>
      <c r="AR185" s="1">
        <f>COUNTIF($AS$176:$AS184,$AS185)</f>
        <v>2</v>
      </c>
      <c r="AS185" s="1" t="str">
        <f t="shared" si="59"/>
        <v>00</v>
      </c>
      <c r="AU185" s="1" t="str">
        <f t="shared" si="60"/>
        <v>00</v>
      </c>
      <c r="AV185" s="1">
        <f>COUNTIF($AS$176:$AS184,$AS185)</f>
        <v>2</v>
      </c>
      <c r="AW185" s="8" t="str">
        <f t="shared" si="61"/>
        <v>Ignore me</v>
      </c>
      <c r="AX185" s="249">
        <f t="array" ref="AX185">IF(SUM($C$176:$C$182)=0,$D$19,MIN(IF($C$176:$C$182&gt;0,$B$176:$B$182)))</f>
        <v>45712</v>
      </c>
      <c r="AY185" s="249">
        <f t="array" ref="AY185">IF(SUM($C$176:$C$182)=0,$AB$19,MAX(IF($C$176:$C$182&gt;0,$B$176:$B$182)))</f>
        <v>45718</v>
      </c>
      <c r="AZ185" s="250">
        <f t="shared" si="62"/>
        <v>0</v>
      </c>
      <c r="BA185" s="214">
        <f t="shared" si="43"/>
        <v>0</v>
      </c>
      <c r="BB185" s="251">
        <f>$AY$169</f>
        <v>0</v>
      </c>
      <c r="BC185" s="214">
        <f t="shared" si="44"/>
        <v>0</v>
      </c>
      <c r="BD185" s="251">
        <f>$AY$169</f>
        <v>0</v>
      </c>
      <c r="BE185" s="214">
        <f t="shared" si="45"/>
        <v>0</v>
      </c>
      <c r="BF185" s="251">
        <f>$AY$169</f>
        <v>0</v>
      </c>
      <c r="BG185" s="214">
        <f t="shared" si="46"/>
        <v>0</v>
      </c>
      <c r="BH185" s="251">
        <f>$AY$169</f>
        <v>0</v>
      </c>
      <c r="BI185" s="214">
        <f t="shared" si="47"/>
        <v>0</v>
      </c>
      <c r="BJ185" s="251">
        <f>$AY$169</f>
        <v>0</v>
      </c>
      <c r="BK185" s="214">
        <f t="shared" si="48"/>
        <v>0</v>
      </c>
      <c r="BL185" s="251">
        <f>$AY$169</f>
        <v>0</v>
      </c>
      <c r="BM185" s="214">
        <f t="shared" si="49"/>
        <v>0</v>
      </c>
      <c r="BN185" s="251">
        <f>$AY$169</f>
        <v>0</v>
      </c>
      <c r="BO185" s="214">
        <f t="shared" si="50"/>
        <v>0</v>
      </c>
      <c r="BP185" s="251">
        <f>$AY$169</f>
        <v>0</v>
      </c>
      <c r="BQ185" s="214">
        <f t="shared" si="51"/>
        <v>0</v>
      </c>
      <c r="BR185" s="251">
        <f>$AY$169</f>
        <v>0</v>
      </c>
      <c r="BS185" s="214">
        <f t="shared" si="52"/>
        <v>0</v>
      </c>
      <c r="BT185" s="251">
        <f>$AY$169</f>
        <v>0</v>
      </c>
      <c r="BU185" s="214">
        <f t="shared" si="53"/>
        <v>0</v>
      </c>
      <c r="BV185" s="251">
        <f>$AY$169</f>
        <v>0</v>
      </c>
      <c r="BW185" s="214">
        <f t="shared" si="54"/>
        <v>0</v>
      </c>
      <c r="BX185" s="251">
        <f>$AY$169</f>
        <v>0</v>
      </c>
      <c r="BY185" s="214">
        <f t="shared" si="55"/>
        <v>0</v>
      </c>
      <c r="BZ185" s="251">
        <f>$AY$169</f>
        <v>0</v>
      </c>
      <c r="CA185" s="214">
        <f t="shared" si="56"/>
        <v>0</v>
      </c>
      <c r="CB185" s="251">
        <f>$AY$169</f>
        <v>0</v>
      </c>
      <c r="CC185" s="214">
        <f t="shared" si="57"/>
        <v>0</v>
      </c>
      <c r="CD185" s="251">
        <f>$AY$169</f>
        <v>0</v>
      </c>
      <c r="CE185" s="214">
        <f t="shared" si="58"/>
        <v>0</v>
      </c>
      <c r="CF185" s="251">
        <f>$AY$169</f>
        <v>0</v>
      </c>
      <c r="CG185" s="146">
        <v>0</v>
      </c>
      <c r="CH185" s="146">
        <v>0</v>
      </c>
      <c r="CI185" s="146">
        <v>0</v>
      </c>
      <c r="CZ185" s="1" t="s">
        <v>170</v>
      </c>
      <c r="DA185" s="1" t="s">
        <v>142</v>
      </c>
      <c r="DB185" s="1" t="str">
        <f t="shared" si="63"/>
        <v>----</v>
      </c>
      <c r="DC185" s="1">
        <f t="shared" si="64"/>
        <v>0</v>
      </c>
      <c r="DD185" s="146">
        <f t="shared" si="65"/>
        <v>11.44</v>
      </c>
      <c r="DE185" s="146"/>
    </row>
    <row r="186" spans="2:109" hidden="1" x14ac:dyDescent="0.25">
      <c r="B186" s="308">
        <f>P$35</f>
        <v>45722</v>
      </c>
      <c r="C186" s="28">
        <f>P$48</f>
        <v>0</v>
      </c>
      <c r="AQ186" s="61"/>
      <c r="AR186" s="1">
        <f>COUNTIF($AS$176:$AS185,$AS186)</f>
        <v>3</v>
      </c>
      <c r="AS186" s="1" t="str">
        <f t="shared" si="59"/>
        <v>00</v>
      </c>
      <c r="AU186" s="1" t="str">
        <f t="shared" si="60"/>
        <v>00</v>
      </c>
      <c r="AV186" s="1">
        <f>COUNTIF($AS$176:$AS185,$AS186)</f>
        <v>3</v>
      </c>
      <c r="AW186" s="8" t="str">
        <f t="shared" si="61"/>
        <v>Ignore me</v>
      </c>
      <c r="AX186" s="249">
        <f t="array" ref="AX186">IF(SUM($C$176:$C$182)=0,$D$19,MIN(IF($C$176:$C$182&gt;0,$B$176:$B$182)))</f>
        <v>45712</v>
      </c>
      <c r="AY186" s="249">
        <f t="array" ref="AY186">IF(SUM($C$176:$C$182)=0,$AB$19,MAX(IF($C$176:$C$182&gt;0,$B$176:$B$182)))</f>
        <v>45718</v>
      </c>
      <c r="AZ186" s="250">
        <f t="shared" si="62"/>
        <v>0</v>
      </c>
      <c r="BA186" s="214">
        <f t="shared" si="43"/>
        <v>0</v>
      </c>
      <c r="BB186" s="251">
        <f>$AY$170</f>
        <v>0</v>
      </c>
      <c r="BC186" s="214">
        <f t="shared" si="44"/>
        <v>0</v>
      </c>
      <c r="BD186" s="251">
        <f>$AY$170</f>
        <v>0</v>
      </c>
      <c r="BE186" s="214">
        <f t="shared" si="45"/>
        <v>0</v>
      </c>
      <c r="BF186" s="251">
        <f>$AY$170</f>
        <v>0</v>
      </c>
      <c r="BG186" s="214">
        <f t="shared" si="46"/>
        <v>0</v>
      </c>
      <c r="BH186" s="251">
        <f>$AY$170</f>
        <v>0</v>
      </c>
      <c r="BI186" s="214">
        <f t="shared" si="47"/>
        <v>0</v>
      </c>
      <c r="BJ186" s="251">
        <f>$AY$170</f>
        <v>0</v>
      </c>
      <c r="BK186" s="214">
        <f t="shared" si="48"/>
        <v>0</v>
      </c>
      <c r="BL186" s="251">
        <f>$AY$170</f>
        <v>0</v>
      </c>
      <c r="BM186" s="214">
        <f t="shared" si="49"/>
        <v>0</v>
      </c>
      <c r="BN186" s="251">
        <f>$AY$170</f>
        <v>0</v>
      </c>
      <c r="BO186" s="214">
        <f t="shared" si="50"/>
        <v>0</v>
      </c>
      <c r="BP186" s="251">
        <f>$AY$170</f>
        <v>0</v>
      </c>
      <c r="BQ186" s="214">
        <f t="shared" si="51"/>
        <v>0</v>
      </c>
      <c r="BR186" s="251">
        <f>$AY$170</f>
        <v>0</v>
      </c>
      <c r="BS186" s="214">
        <f t="shared" si="52"/>
        <v>0</v>
      </c>
      <c r="BT186" s="251">
        <f>$AY$170</f>
        <v>0</v>
      </c>
      <c r="BU186" s="214">
        <f t="shared" si="53"/>
        <v>0</v>
      </c>
      <c r="BV186" s="251">
        <f>$AY$170</f>
        <v>0</v>
      </c>
      <c r="BW186" s="214">
        <f t="shared" si="54"/>
        <v>0</v>
      </c>
      <c r="BX186" s="251">
        <f>$AY$170</f>
        <v>0</v>
      </c>
      <c r="BY186" s="214">
        <f t="shared" si="55"/>
        <v>0</v>
      </c>
      <c r="BZ186" s="251">
        <f>$AY$170</f>
        <v>0</v>
      </c>
      <c r="CA186" s="214">
        <f t="shared" si="56"/>
        <v>0</v>
      </c>
      <c r="CB186" s="251">
        <f>$AY$170</f>
        <v>0</v>
      </c>
      <c r="CC186" s="214">
        <f t="shared" si="57"/>
        <v>0</v>
      </c>
      <c r="CD186" s="251">
        <f>$AY$170</f>
        <v>0</v>
      </c>
      <c r="CE186" s="214">
        <f t="shared" si="58"/>
        <v>0</v>
      </c>
      <c r="CF186" s="251">
        <f>$AY$170</f>
        <v>0</v>
      </c>
      <c r="CG186" s="146">
        <v>0</v>
      </c>
      <c r="CH186" s="146">
        <v>0</v>
      </c>
      <c r="CI186" s="146">
        <v>0</v>
      </c>
      <c r="CZ186" s="1" t="s">
        <v>170</v>
      </c>
      <c r="DA186" s="1" t="s">
        <v>140</v>
      </c>
      <c r="DB186" s="1" t="str">
        <f t="shared" si="63"/>
        <v>----</v>
      </c>
      <c r="DC186" s="1">
        <f t="shared" si="64"/>
        <v>0</v>
      </c>
      <c r="DD186" s="146">
        <f t="shared" si="65"/>
        <v>11.44</v>
      </c>
      <c r="DE186" s="146"/>
    </row>
    <row r="187" spans="2:109" hidden="1" x14ac:dyDescent="0.25">
      <c r="B187" s="308">
        <f>T$35</f>
        <v>45723</v>
      </c>
      <c r="C187" s="28">
        <f>T$48</f>
        <v>0</v>
      </c>
      <c r="AQ187" s="61"/>
      <c r="AR187" s="1">
        <f>COUNTIF($AS$176:$AS186,$AS187)</f>
        <v>4</v>
      </c>
      <c r="AS187" s="1" t="str">
        <f t="shared" si="59"/>
        <v>00</v>
      </c>
      <c r="AU187" s="1" t="str">
        <f t="shared" si="60"/>
        <v>00</v>
      </c>
      <c r="AV187" s="1">
        <f>COUNTIF($AS$176:$AS186,$AS187)</f>
        <v>4</v>
      </c>
      <c r="AW187" s="8" t="str">
        <f t="shared" si="61"/>
        <v>Ignore me</v>
      </c>
      <c r="AX187" s="249">
        <f t="array" ref="AX187">IF(SUM($C$176:$C$182)=0,$D$19,MIN(IF($C$176:$C$182&gt;0,$B$176:$B$182)))</f>
        <v>45712</v>
      </c>
      <c r="AY187" s="249">
        <f t="array" ref="AY187">IF(SUM($C$176:$C$182)=0,$AB$19,MAX(IF($C$176:$C$182&gt;0,$B$176:$B$182)))</f>
        <v>45718</v>
      </c>
      <c r="AZ187" s="250">
        <f t="shared" si="62"/>
        <v>0</v>
      </c>
      <c r="BA187" s="214">
        <f t="shared" si="43"/>
        <v>0</v>
      </c>
      <c r="BB187" s="251">
        <f>$AY$171</f>
        <v>0</v>
      </c>
      <c r="BC187" s="214">
        <f t="shared" si="44"/>
        <v>0</v>
      </c>
      <c r="BD187" s="251">
        <f>$AY$171</f>
        <v>0</v>
      </c>
      <c r="BE187" s="214">
        <f t="shared" si="45"/>
        <v>0</v>
      </c>
      <c r="BF187" s="251">
        <f>$AY$171</f>
        <v>0</v>
      </c>
      <c r="BG187" s="214">
        <f t="shared" si="46"/>
        <v>0</v>
      </c>
      <c r="BH187" s="251">
        <f>$AY$171</f>
        <v>0</v>
      </c>
      <c r="BI187" s="214">
        <f t="shared" si="47"/>
        <v>0</v>
      </c>
      <c r="BJ187" s="251">
        <f>$AY$171</f>
        <v>0</v>
      </c>
      <c r="BK187" s="214">
        <f t="shared" si="48"/>
        <v>0</v>
      </c>
      <c r="BL187" s="251">
        <f>$AY$171</f>
        <v>0</v>
      </c>
      <c r="BM187" s="214">
        <f t="shared" si="49"/>
        <v>0</v>
      </c>
      <c r="BN187" s="251">
        <f>$AY$171</f>
        <v>0</v>
      </c>
      <c r="BO187" s="214">
        <f t="shared" si="50"/>
        <v>0</v>
      </c>
      <c r="BP187" s="251">
        <f>$AY$171</f>
        <v>0</v>
      </c>
      <c r="BQ187" s="214">
        <f t="shared" si="51"/>
        <v>0</v>
      </c>
      <c r="BR187" s="251">
        <f>$AY$171</f>
        <v>0</v>
      </c>
      <c r="BS187" s="214">
        <f t="shared" si="52"/>
        <v>0</v>
      </c>
      <c r="BT187" s="251">
        <f>$AY$171</f>
        <v>0</v>
      </c>
      <c r="BU187" s="214">
        <f t="shared" si="53"/>
        <v>0</v>
      </c>
      <c r="BV187" s="251">
        <f>$AY$171</f>
        <v>0</v>
      </c>
      <c r="BW187" s="214">
        <f t="shared" si="54"/>
        <v>0</v>
      </c>
      <c r="BX187" s="251">
        <f>$AY$171</f>
        <v>0</v>
      </c>
      <c r="BY187" s="214">
        <f t="shared" si="55"/>
        <v>0</v>
      </c>
      <c r="BZ187" s="251">
        <f>$AY$171</f>
        <v>0</v>
      </c>
      <c r="CA187" s="214">
        <f t="shared" si="56"/>
        <v>0</v>
      </c>
      <c r="CB187" s="251">
        <f>$AY$171</f>
        <v>0</v>
      </c>
      <c r="CC187" s="214">
        <f t="shared" si="57"/>
        <v>0</v>
      </c>
      <c r="CD187" s="251">
        <f>$AY$171</f>
        <v>0</v>
      </c>
      <c r="CE187" s="214">
        <f t="shared" si="58"/>
        <v>0</v>
      </c>
      <c r="CF187" s="251">
        <f>$AY$171</f>
        <v>0</v>
      </c>
      <c r="CG187" s="146">
        <v>0</v>
      </c>
      <c r="CH187" s="146">
        <v>0</v>
      </c>
      <c r="CI187" s="146">
        <v>0</v>
      </c>
      <c r="CZ187" s="1" t="s">
        <v>170</v>
      </c>
      <c r="DA187" s="1" t="s">
        <v>141</v>
      </c>
      <c r="DB187" s="1" t="str">
        <f t="shared" si="63"/>
        <v>----</v>
      </c>
      <c r="DC187" s="1">
        <f t="shared" si="64"/>
        <v>0</v>
      </c>
      <c r="DD187" s="146">
        <f t="shared" si="65"/>
        <v>11.44</v>
      </c>
      <c r="DE187" s="146"/>
    </row>
    <row r="188" spans="2:109" hidden="1" x14ac:dyDescent="0.25">
      <c r="B188" s="308">
        <f>X$35</f>
        <v>45724</v>
      </c>
      <c r="C188" s="28">
        <f>X$48</f>
        <v>0</v>
      </c>
      <c r="AQ188" s="61"/>
      <c r="AR188" s="1">
        <f>COUNTIF($AS$176:$AS187,$AS188)</f>
        <v>1</v>
      </c>
      <c r="AS188" s="1" t="str">
        <f t="shared" si="59"/>
        <v>0382528</v>
      </c>
      <c r="AU188" s="1" t="str">
        <f t="shared" si="60"/>
        <v>0382528</v>
      </c>
      <c r="AV188" s="1">
        <f>COUNTIF($AS$176:$AS187,$AS188)</f>
        <v>1</v>
      </c>
      <c r="AW188" s="8" t="str">
        <f t="shared" si="61"/>
        <v>Ignore me</v>
      </c>
      <c r="AX188" s="249">
        <f t="array" ref="AX188">IF(SUM($C$176:$C$182)=0,$D$19,MIN(IF($C$176:$C$182&gt;0,$B$176:$B$182)))</f>
        <v>45712</v>
      </c>
      <c r="AY188" s="249">
        <f t="array" ref="AY188">IF(SUM($C$176:$C$182)=0,$AB$19,MAX(IF($C$176:$C$182&gt;0,$B$176:$B$182)))</f>
        <v>45718</v>
      </c>
      <c r="AZ188" s="250">
        <f t="shared" ref="AZ188:AZ193" si="66">$H$109</f>
        <v>0</v>
      </c>
      <c r="BA188" s="214">
        <f t="shared" si="43"/>
        <v>0</v>
      </c>
      <c r="BB188" s="251">
        <f>$AY$166</f>
        <v>11.44</v>
      </c>
      <c r="BC188" s="214">
        <f t="shared" si="44"/>
        <v>0</v>
      </c>
      <c r="BD188" s="251">
        <f>$AY$166</f>
        <v>11.44</v>
      </c>
      <c r="BE188" s="214">
        <f t="shared" si="45"/>
        <v>0</v>
      </c>
      <c r="BF188" s="251">
        <f>$AY$166</f>
        <v>11.44</v>
      </c>
      <c r="BG188" s="214">
        <f t="shared" si="46"/>
        <v>0</v>
      </c>
      <c r="BH188" s="251">
        <f>$AY$166</f>
        <v>11.44</v>
      </c>
      <c r="BI188" s="214">
        <f t="shared" si="47"/>
        <v>0</v>
      </c>
      <c r="BJ188" s="251">
        <f>$AY$166</f>
        <v>11.44</v>
      </c>
      <c r="BK188" s="214">
        <f t="shared" si="48"/>
        <v>0</v>
      </c>
      <c r="BL188" s="251">
        <f>$AY$166</f>
        <v>11.44</v>
      </c>
      <c r="BM188" s="214">
        <f t="shared" si="49"/>
        <v>0</v>
      </c>
      <c r="BN188" s="251">
        <f>$AY$166</f>
        <v>11.44</v>
      </c>
      <c r="BO188" s="214">
        <f t="shared" si="50"/>
        <v>0</v>
      </c>
      <c r="BP188" s="251">
        <f>$AY$166</f>
        <v>11.44</v>
      </c>
      <c r="BQ188" s="214">
        <f t="shared" si="51"/>
        <v>0</v>
      </c>
      <c r="BR188" s="251">
        <f>$AY$166</f>
        <v>11.44</v>
      </c>
      <c r="BS188" s="214">
        <f t="shared" si="52"/>
        <v>0</v>
      </c>
      <c r="BT188" s="251">
        <f>$AY$166</f>
        <v>11.44</v>
      </c>
      <c r="BU188" s="214">
        <f t="shared" si="53"/>
        <v>0</v>
      </c>
      <c r="BV188" s="251">
        <f>$AY$166</f>
        <v>11.44</v>
      </c>
      <c r="BW188" s="214">
        <f t="shared" si="54"/>
        <v>0</v>
      </c>
      <c r="BX188" s="251">
        <f>$AY$166</f>
        <v>11.44</v>
      </c>
      <c r="BY188" s="214">
        <f t="shared" si="55"/>
        <v>0</v>
      </c>
      <c r="BZ188" s="251">
        <f>$AY$166</f>
        <v>11.44</v>
      </c>
      <c r="CA188" s="214">
        <f t="shared" si="56"/>
        <v>0</v>
      </c>
      <c r="CB188" s="251">
        <f>$AY$166</f>
        <v>11.44</v>
      </c>
      <c r="CC188" s="214">
        <f t="shared" si="57"/>
        <v>0</v>
      </c>
      <c r="CD188" s="251">
        <f>$AY$166</f>
        <v>11.44</v>
      </c>
      <c r="CE188" s="214">
        <f t="shared" si="58"/>
        <v>0</v>
      </c>
      <c r="CF188" s="251">
        <f>$AY$166</f>
        <v>11.44</v>
      </c>
      <c r="CG188" s="146">
        <v>0</v>
      </c>
      <c r="CH188" s="146">
        <v>0</v>
      </c>
      <c r="CI188" s="146">
        <v>0</v>
      </c>
      <c r="CZ188" s="1" t="s">
        <v>170</v>
      </c>
      <c r="DA188" s="1" t="s">
        <v>142</v>
      </c>
      <c r="DB188" s="1" t="str">
        <f t="shared" si="63"/>
        <v>----</v>
      </c>
      <c r="DC188" s="1">
        <f t="shared" si="64"/>
        <v>0</v>
      </c>
      <c r="DD188" s="146">
        <f t="shared" si="65"/>
        <v>11.44</v>
      </c>
      <c r="DE188" s="146"/>
    </row>
    <row r="189" spans="2:109" hidden="1" x14ac:dyDescent="0.25">
      <c r="B189" s="308">
        <f>AB$35</f>
        <v>45725</v>
      </c>
      <c r="C189" s="28">
        <f>AB$48</f>
        <v>0</v>
      </c>
      <c r="AQ189" s="61"/>
      <c r="AR189" s="1">
        <f>COUNTIF($AS$176:$AS188,$AS189)</f>
        <v>5</v>
      </c>
      <c r="AS189" s="1" t="str">
        <f t="shared" si="59"/>
        <v>00</v>
      </c>
      <c r="AU189" s="1" t="str">
        <f t="shared" si="60"/>
        <v>00</v>
      </c>
      <c r="AV189" s="1">
        <f>COUNTIF($AS$176:$AS188,$AS189)</f>
        <v>5</v>
      </c>
      <c r="AW189" s="8" t="str">
        <f t="shared" si="61"/>
        <v>Ignore me</v>
      </c>
      <c r="AX189" s="249">
        <f t="array" ref="AX189">IF(SUM($C$176:$C$182)=0,$D$19,MIN(IF($C$176:$C$182&gt;0,$B$176:$B$182)))</f>
        <v>45712</v>
      </c>
      <c r="AY189" s="249">
        <f t="array" ref="AY189">IF(SUM($C$176:$C$182)=0,$AB$19,MAX(IF($C$176:$C$182&gt;0,$B$176:$B$182)))</f>
        <v>45718</v>
      </c>
      <c r="AZ189" s="250">
        <f t="shared" si="66"/>
        <v>0</v>
      </c>
      <c r="BA189" s="214">
        <f t="shared" si="43"/>
        <v>0</v>
      </c>
      <c r="BB189" s="251">
        <f>$AY$167</f>
        <v>0</v>
      </c>
      <c r="BC189" s="214">
        <f t="shared" si="44"/>
        <v>0</v>
      </c>
      <c r="BD189" s="251">
        <f>$AY$167</f>
        <v>0</v>
      </c>
      <c r="BE189" s="214">
        <f t="shared" si="45"/>
        <v>0</v>
      </c>
      <c r="BF189" s="251">
        <f>$AY$167</f>
        <v>0</v>
      </c>
      <c r="BG189" s="214">
        <f t="shared" si="46"/>
        <v>0</v>
      </c>
      <c r="BH189" s="251">
        <f>$AY$167</f>
        <v>0</v>
      </c>
      <c r="BI189" s="214">
        <f t="shared" si="47"/>
        <v>0</v>
      </c>
      <c r="BJ189" s="251">
        <f>$AY$167</f>
        <v>0</v>
      </c>
      <c r="BK189" s="214">
        <f t="shared" si="48"/>
        <v>0</v>
      </c>
      <c r="BL189" s="251">
        <f>$AY$167</f>
        <v>0</v>
      </c>
      <c r="BM189" s="214">
        <f t="shared" si="49"/>
        <v>0</v>
      </c>
      <c r="BN189" s="251">
        <f>$AY$167</f>
        <v>0</v>
      </c>
      <c r="BO189" s="214">
        <f t="shared" si="50"/>
        <v>0</v>
      </c>
      <c r="BP189" s="251">
        <f>$AY$167</f>
        <v>0</v>
      </c>
      <c r="BQ189" s="214">
        <f t="shared" si="51"/>
        <v>0</v>
      </c>
      <c r="BR189" s="251">
        <f>$AY$167</f>
        <v>0</v>
      </c>
      <c r="BS189" s="214">
        <f t="shared" si="52"/>
        <v>0</v>
      </c>
      <c r="BT189" s="251">
        <f>$AY$167</f>
        <v>0</v>
      </c>
      <c r="BU189" s="214">
        <f t="shared" si="53"/>
        <v>0</v>
      </c>
      <c r="BV189" s="251">
        <f>$AY$167</f>
        <v>0</v>
      </c>
      <c r="BW189" s="214">
        <f t="shared" si="54"/>
        <v>0</v>
      </c>
      <c r="BX189" s="251">
        <f>$AY$167</f>
        <v>0</v>
      </c>
      <c r="BY189" s="214">
        <f t="shared" si="55"/>
        <v>0</v>
      </c>
      <c r="BZ189" s="251">
        <f>$AY$167</f>
        <v>0</v>
      </c>
      <c r="CA189" s="214">
        <f t="shared" si="56"/>
        <v>0</v>
      </c>
      <c r="CB189" s="251">
        <f>$AY$167</f>
        <v>0</v>
      </c>
      <c r="CC189" s="214">
        <f t="shared" si="57"/>
        <v>0</v>
      </c>
      <c r="CD189" s="251">
        <f>$AY$167</f>
        <v>0</v>
      </c>
      <c r="CE189" s="214">
        <f t="shared" si="58"/>
        <v>0</v>
      </c>
      <c r="CF189" s="251">
        <f>$AY$167</f>
        <v>0</v>
      </c>
      <c r="CG189" s="146">
        <v>0</v>
      </c>
      <c r="CH189" s="146">
        <v>0</v>
      </c>
      <c r="CI189" s="146">
        <v>0</v>
      </c>
      <c r="CZ189" s="1" t="s">
        <v>172</v>
      </c>
      <c r="DA189" s="1" t="s">
        <v>140</v>
      </c>
      <c r="DB189" s="1" t="str">
        <f t="shared" si="63"/>
        <v>----</v>
      </c>
      <c r="DC189" s="1">
        <f t="shared" si="64"/>
        <v>0</v>
      </c>
      <c r="DD189" s="146">
        <f t="shared" si="65"/>
        <v>11.44</v>
      </c>
      <c r="DE189" s="146"/>
    </row>
    <row r="190" spans="2:109" hidden="1" x14ac:dyDescent="0.25">
      <c r="B190" s="308">
        <f>D$51</f>
        <v>45726</v>
      </c>
      <c r="C190" s="29">
        <f>D$64</f>
        <v>0</v>
      </c>
      <c r="AQ190" s="61"/>
      <c r="AR190" s="1">
        <f>COUNTIF($AS$176:$AS189,$AS190)</f>
        <v>6</v>
      </c>
      <c r="AS190" s="1" t="str">
        <f t="shared" si="59"/>
        <v>00</v>
      </c>
      <c r="AU190" s="1" t="str">
        <f t="shared" si="60"/>
        <v>00</v>
      </c>
      <c r="AV190" s="1">
        <f>COUNTIF($AS$176:$AS189,$AS190)</f>
        <v>6</v>
      </c>
      <c r="AW190" s="8" t="str">
        <f t="shared" si="61"/>
        <v>Ignore me</v>
      </c>
      <c r="AX190" s="249">
        <f t="array" ref="AX190">IF(SUM($C$176:$C$182)=0,$D$19,MIN(IF($C$176:$C$182&gt;0,$B$176:$B$182)))</f>
        <v>45712</v>
      </c>
      <c r="AY190" s="249">
        <f t="array" ref="AY190">IF(SUM($C$176:$C$182)=0,$AB$19,MAX(IF($C$176:$C$182&gt;0,$B$176:$B$182)))</f>
        <v>45718</v>
      </c>
      <c r="AZ190" s="250">
        <f t="shared" si="66"/>
        <v>0</v>
      </c>
      <c r="BA190" s="214">
        <f t="shared" si="43"/>
        <v>0</v>
      </c>
      <c r="BB190" s="251">
        <f>$AY$168</f>
        <v>0</v>
      </c>
      <c r="BC190" s="214">
        <f t="shared" si="44"/>
        <v>0</v>
      </c>
      <c r="BD190" s="251">
        <f>$AY$168</f>
        <v>0</v>
      </c>
      <c r="BE190" s="214">
        <f t="shared" si="45"/>
        <v>0</v>
      </c>
      <c r="BF190" s="251">
        <f>$AY$168</f>
        <v>0</v>
      </c>
      <c r="BG190" s="214">
        <f t="shared" si="46"/>
        <v>0</v>
      </c>
      <c r="BH190" s="251">
        <f>$AY$168</f>
        <v>0</v>
      </c>
      <c r="BI190" s="214">
        <f t="shared" si="47"/>
        <v>0</v>
      </c>
      <c r="BJ190" s="251">
        <f>$AY$168</f>
        <v>0</v>
      </c>
      <c r="BK190" s="214">
        <f t="shared" si="48"/>
        <v>0</v>
      </c>
      <c r="BL190" s="251">
        <f>$AY$168</f>
        <v>0</v>
      </c>
      <c r="BM190" s="214">
        <f t="shared" si="49"/>
        <v>0</v>
      </c>
      <c r="BN190" s="251">
        <f>$AY$168</f>
        <v>0</v>
      </c>
      <c r="BO190" s="214">
        <f t="shared" si="50"/>
        <v>0</v>
      </c>
      <c r="BP190" s="251">
        <f>$AY$168</f>
        <v>0</v>
      </c>
      <c r="BQ190" s="214">
        <f t="shared" si="51"/>
        <v>0</v>
      </c>
      <c r="BR190" s="251">
        <f>$AY$168</f>
        <v>0</v>
      </c>
      <c r="BS190" s="214">
        <f t="shared" si="52"/>
        <v>0</v>
      </c>
      <c r="BT190" s="251">
        <f>$AY$168</f>
        <v>0</v>
      </c>
      <c r="BU190" s="214">
        <f t="shared" si="53"/>
        <v>0</v>
      </c>
      <c r="BV190" s="251">
        <f>$AY$168</f>
        <v>0</v>
      </c>
      <c r="BW190" s="214">
        <f t="shared" si="54"/>
        <v>0</v>
      </c>
      <c r="BX190" s="251">
        <f>$AY$168</f>
        <v>0</v>
      </c>
      <c r="BY190" s="214">
        <f t="shared" si="55"/>
        <v>0</v>
      </c>
      <c r="BZ190" s="251">
        <f>$AY$168</f>
        <v>0</v>
      </c>
      <c r="CA190" s="214">
        <f t="shared" si="56"/>
        <v>0</v>
      </c>
      <c r="CB190" s="251">
        <f>$AY$168</f>
        <v>0</v>
      </c>
      <c r="CC190" s="214">
        <f t="shared" si="57"/>
        <v>0</v>
      </c>
      <c r="CD190" s="251">
        <f>$AY$168</f>
        <v>0</v>
      </c>
      <c r="CE190" s="214">
        <f t="shared" si="58"/>
        <v>0</v>
      </c>
      <c r="CF190" s="251">
        <f>$AY$168</f>
        <v>0</v>
      </c>
      <c r="CG190" s="146">
        <v>0</v>
      </c>
      <c r="CH190" s="146">
        <v>0</v>
      </c>
      <c r="CI190" s="146">
        <v>0</v>
      </c>
      <c r="CZ190" s="1" t="s">
        <v>172</v>
      </c>
      <c r="DA190" s="1" t="s">
        <v>141</v>
      </c>
      <c r="DB190" s="1" t="str">
        <f t="shared" si="63"/>
        <v>----</v>
      </c>
      <c r="DC190" s="1">
        <f t="shared" si="64"/>
        <v>0</v>
      </c>
      <c r="DD190" s="146">
        <f t="shared" si="65"/>
        <v>11.44</v>
      </c>
      <c r="DE190" s="146"/>
    </row>
    <row r="191" spans="2:109" hidden="1" x14ac:dyDescent="0.25">
      <c r="B191" s="308">
        <f>H$51</f>
        <v>45727</v>
      </c>
      <c r="C191" s="29">
        <f>H$64</f>
        <v>0</v>
      </c>
      <c r="AQ191" s="61"/>
      <c r="AR191" s="1">
        <f>COUNTIF($AS$176:$AS190,$AS191)</f>
        <v>7</v>
      </c>
      <c r="AS191" s="1" t="str">
        <f t="shared" si="59"/>
        <v>00</v>
      </c>
      <c r="AU191" s="1" t="str">
        <f t="shared" si="60"/>
        <v>00</v>
      </c>
      <c r="AV191" s="1">
        <f>COUNTIF($AS$176:$AS190,$AS191)</f>
        <v>7</v>
      </c>
      <c r="AW191" s="8" t="str">
        <f t="shared" si="61"/>
        <v>Ignore me</v>
      </c>
      <c r="AX191" s="249">
        <f t="array" ref="AX191">IF(SUM($C$176:$C$182)=0,$D$19,MIN(IF($C$176:$C$182&gt;0,$B$176:$B$182)))</f>
        <v>45712</v>
      </c>
      <c r="AY191" s="249">
        <f t="array" ref="AY191">IF(SUM($C$176:$C$182)=0,$AB$19,MAX(IF($C$176:$C$182&gt;0,$B$176:$B$182)))</f>
        <v>45718</v>
      </c>
      <c r="AZ191" s="250">
        <f t="shared" si="66"/>
        <v>0</v>
      </c>
      <c r="BA191" s="214">
        <f t="shared" si="43"/>
        <v>0</v>
      </c>
      <c r="BB191" s="251">
        <f>$AY$169</f>
        <v>0</v>
      </c>
      <c r="BC191" s="214">
        <f t="shared" si="44"/>
        <v>0</v>
      </c>
      <c r="BD191" s="251">
        <f>$AY$169</f>
        <v>0</v>
      </c>
      <c r="BE191" s="214">
        <f t="shared" si="45"/>
        <v>0</v>
      </c>
      <c r="BF191" s="251">
        <f>$AY$169</f>
        <v>0</v>
      </c>
      <c r="BG191" s="214">
        <f t="shared" si="46"/>
        <v>0</v>
      </c>
      <c r="BH191" s="251">
        <f>$AY$169</f>
        <v>0</v>
      </c>
      <c r="BI191" s="214">
        <f t="shared" si="47"/>
        <v>0</v>
      </c>
      <c r="BJ191" s="251">
        <f>$AY$169</f>
        <v>0</v>
      </c>
      <c r="BK191" s="214">
        <f t="shared" si="48"/>
        <v>0</v>
      </c>
      <c r="BL191" s="251">
        <f>$AY$169</f>
        <v>0</v>
      </c>
      <c r="BM191" s="214">
        <f t="shared" si="49"/>
        <v>0</v>
      </c>
      <c r="BN191" s="251">
        <f>$AY$169</f>
        <v>0</v>
      </c>
      <c r="BO191" s="214">
        <f t="shared" si="50"/>
        <v>0</v>
      </c>
      <c r="BP191" s="251">
        <f>$AY$169</f>
        <v>0</v>
      </c>
      <c r="BQ191" s="214">
        <f t="shared" si="51"/>
        <v>0</v>
      </c>
      <c r="BR191" s="251">
        <f>$AY$169</f>
        <v>0</v>
      </c>
      <c r="BS191" s="214">
        <f t="shared" si="52"/>
        <v>0</v>
      </c>
      <c r="BT191" s="251">
        <f>$AY$169</f>
        <v>0</v>
      </c>
      <c r="BU191" s="214">
        <f t="shared" si="53"/>
        <v>0</v>
      </c>
      <c r="BV191" s="251">
        <f>$AY$169</f>
        <v>0</v>
      </c>
      <c r="BW191" s="214">
        <f t="shared" si="54"/>
        <v>0</v>
      </c>
      <c r="BX191" s="251">
        <f>$AY$169</f>
        <v>0</v>
      </c>
      <c r="BY191" s="214">
        <f t="shared" si="55"/>
        <v>0</v>
      </c>
      <c r="BZ191" s="251">
        <f>$AY$169</f>
        <v>0</v>
      </c>
      <c r="CA191" s="214">
        <f t="shared" si="56"/>
        <v>0</v>
      </c>
      <c r="CB191" s="251">
        <f>$AY$169</f>
        <v>0</v>
      </c>
      <c r="CC191" s="214">
        <f t="shared" si="57"/>
        <v>0</v>
      </c>
      <c r="CD191" s="251">
        <f>$AY$169</f>
        <v>0</v>
      </c>
      <c r="CE191" s="214">
        <f t="shared" si="58"/>
        <v>0</v>
      </c>
      <c r="CF191" s="251">
        <f>$AY$169</f>
        <v>0</v>
      </c>
      <c r="CG191" s="146">
        <v>0</v>
      </c>
      <c r="CH191" s="146">
        <v>0</v>
      </c>
      <c r="CI191" s="146">
        <v>0</v>
      </c>
      <c r="CZ191" s="1" t="s">
        <v>172</v>
      </c>
      <c r="DA191" s="1" t="s">
        <v>142</v>
      </c>
      <c r="DB191" s="1" t="str">
        <f t="shared" si="63"/>
        <v>----</v>
      </c>
      <c r="DC191" s="1">
        <f t="shared" si="64"/>
        <v>0</v>
      </c>
      <c r="DD191" s="146">
        <f t="shared" si="65"/>
        <v>11.44</v>
      </c>
      <c r="DE191" s="146"/>
    </row>
    <row r="192" spans="2:109" hidden="1" x14ac:dyDescent="0.25">
      <c r="B192" s="308">
        <f>L$51</f>
        <v>45728</v>
      </c>
      <c r="C192" s="29">
        <f>L$64</f>
        <v>0</v>
      </c>
      <c r="AQ192" s="61"/>
      <c r="AR192" s="1">
        <f>COUNTIF($AS$176:$AS191,$AS192)</f>
        <v>8</v>
      </c>
      <c r="AS192" s="1" t="str">
        <f t="shared" si="59"/>
        <v>00</v>
      </c>
      <c r="AU192" s="1" t="str">
        <f t="shared" si="60"/>
        <v>00</v>
      </c>
      <c r="AV192" s="1">
        <f>COUNTIF($AS$176:$AS191,$AS192)</f>
        <v>8</v>
      </c>
      <c r="AW192" s="8" t="str">
        <f t="shared" si="61"/>
        <v>Ignore me</v>
      </c>
      <c r="AX192" s="249">
        <f t="array" ref="AX192">IF(SUM($C$176:$C$182)=0,$D$19,MIN(IF($C$176:$C$182&gt;0,$B$176:$B$182)))</f>
        <v>45712</v>
      </c>
      <c r="AY192" s="249">
        <f t="array" ref="AY192">IF(SUM($C$176:$C$182)=0,$AB$19,MAX(IF($C$176:$C$182&gt;0,$B$176:$B$182)))</f>
        <v>45718</v>
      </c>
      <c r="AZ192" s="250">
        <f t="shared" si="66"/>
        <v>0</v>
      </c>
      <c r="BA192" s="214">
        <f t="shared" si="43"/>
        <v>0</v>
      </c>
      <c r="BB192" s="251">
        <f>$AY$170</f>
        <v>0</v>
      </c>
      <c r="BC192" s="214">
        <f t="shared" si="44"/>
        <v>0</v>
      </c>
      <c r="BD192" s="251">
        <f>$AY$170</f>
        <v>0</v>
      </c>
      <c r="BE192" s="214">
        <f t="shared" si="45"/>
        <v>0</v>
      </c>
      <c r="BF192" s="251">
        <f>$AY$170</f>
        <v>0</v>
      </c>
      <c r="BG192" s="214">
        <f t="shared" si="46"/>
        <v>0</v>
      </c>
      <c r="BH192" s="251">
        <f>$AY$170</f>
        <v>0</v>
      </c>
      <c r="BI192" s="214">
        <f t="shared" si="47"/>
        <v>0</v>
      </c>
      <c r="BJ192" s="251">
        <f>$AY$170</f>
        <v>0</v>
      </c>
      <c r="BK192" s="214">
        <f t="shared" si="48"/>
        <v>0</v>
      </c>
      <c r="BL192" s="251">
        <f>$AY$170</f>
        <v>0</v>
      </c>
      <c r="BM192" s="214">
        <f t="shared" si="49"/>
        <v>0</v>
      </c>
      <c r="BN192" s="251">
        <f>$AY$170</f>
        <v>0</v>
      </c>
      <c r="BO192" s="214">
        <f t="shared" si="50"/>
        <v>0</v>
      </c>
      <c r="BP192" s="251">
        <f>$AY$170</f>
        <v>0</v>
      </c>
      <c r="BQ192" s="214">
        <f t="shared" si="51"/>
        <v>0</v>
      </c>
      <c r="BR192" s="251">
        <f>$AY$170</f>
        <v>0</v>
      </c>
      <c r="BS192" s="214">
        <f t="shared" si="52"/>
        <v>0</v>
      </c>
      <c r="BT192" s="251">
        <f>$AY$170</f>
        <v>0</v>
      </c>
      <c r="BU192" s="214">
        <f t="shared" si="53"/>
        <v>0</v>
      </c>
      <c r="BV192" s="251">
        <f>$AY$170</f>
        <v>0</v>
      </c>
      <c r="BW192" s="214">
        <f t="shared" si="54"/>
        <v>0</v>
      </c>
      <c r="BX192" s="251">
        <f>$AY$170</f>
        <v>0</v>
      </c>
      <c r="BY192" s="214">
        <f t="shared" si="55"/>
        <v>0</v>
      </c>
      <c r="BZ192" s="251">
        <f>$AY$170</f>
        <v>0</v>
      </c>
      <c r="CA192" s="214">
        <f t="shared" si="56"/>
        <v>0</v>
      </c>
      <c r="CB192" s="251">
        <f>$AY$170</f>
        <v>0</v>
      </c>
      <c r="CC192" s="214">
        <f t="shared" si="57"/>
        <v>0</v>
      </c>
      <c r="CD192" s="251">
        <f>$AY$170</f>
        <v>0</v>
      </c>
      <c r="CE192" s="214">
        <f t="shared" si="58"/>
        <v>0</v>
      </c>
      <c r="CF192" s="251">
        <f>$AY$170</f>
        <v>0</v>
      </c>
      <c r="CG192" s="146">
        <v>0</v>
      </c>
      <c r="CH192" s="146">
        <v>0</v>
      </c>
      <c r="CI192" s="146">
        <v>0</v>
      </c>
      <c r="CZ192" s="1" t="s">
        <v>172</v>
      </c>
      <c r="DA192" s="1" t="s">
        <v>140</v>
      </c>
      <c r="DB192" s="1" t="str">
        <f t="shared" si="63"/>
        <v>----</v>
      </c>
      <c r="DC192" s="1">
        <f t="shared" si="64"/>
        <v>0</v>
      </c>
      <c r="DD192" s="146">
        <f t="shared" si="65"/>
        <v>11.44</v>
      </c>
      <c r="DE192" s="146"/>
    </row>
    <row r="193" spans="2:109" hidden="1" x14ac:dyDescent="0.25">
      <c r="B193" s="308">
        <f>P$51</f>
        <v>45729</v>
      </c>
      <c r="C193" s="29">
        <f>P$64</f>
        <v>0</v>
      </c>
      <c r="AQ193" s="61"/>
      <c r="AR193" s="1">
        <f>COUNTIF($AS$176:$AS192,$AS193)</f>
        <v>9</v>
      </c>
      <c r="AS193" s="1" t="str">
        <f t="shared" si="59"/>
        <v>00</v>
      </c>
      <c r="AU193" s="1" t="str">
        <f t="shared" si="60"/>
        <v>00</v>
      </c>
      <c r="AV193" s="1">
        <f>COUNTIF($AS$176:$AS192,$AS193)</f>
        <v>9</v>
      </c>
      <c r="AW193" s="8" t="str">
        <f t="shared" si="61"/>
        <v>Ignore me</v>
      </c>
      <c r="AX193" s="249">
        <f t="array" ref="AX193">IF(SUM($C$176:$C$182)=0,$D$19,MIN(IF($C$176:$C$182&gt;0,$B$176:$B$182)))</f>
        <v>45712</v>
      </c>
      <c r="AY193" s="249">
        <f t="array" ref="AY193">IF(SUM($C$176:$C$182)=0,$AB$19,MAX(IF($C$176:$C$182&gt;0,$B$176:$B$182)))</f>
        <v>45718</v>
      </c>
      <c r="AZ193" s="250">
        <f t="shared" si="66"/>
        <v>0</v>
      </c>
      <c r="BA193" s="214">
        <f t="shared" si="43"/>
        <v>0</v>
      </c>
      <c r="BB193" s="251">
        <f>$AY$171</f>
        <v>0</v>
      </c>
      <c r="BC193" s="214">
        <f t="shared" si="44"/>
        <v>0</v>
      </c>
      <c r="BD193" s="251">
        <f>$AY$171</f>
        <v>0</v>
      </c>
      <c r="BE193" s="214">
        <f t="shared" si="45"/>
        <v>0</v>
      </c>
      <c r="BF193" s="251">
        <f>$AY$171</f>
        <v>0</v>
      </c>
      <c r="BG193" s="214">
        <f t="shared" si="46"/>
        <v>0</v>
      </c>
      <c r="BH193" s="251">
        <f>$AY$171</f>
        <v>0</v>
      </c>
      <c r="BI193" s="214">
        <f t="shared" si="47"/>
        <v>0</v>
      </c>
      <c r="BJ193" s="251">
        <f>$AY$171</f>
        <v>0</v>
      </c>
      <c r="BK193" s="214">
        <f t="shared" si="48"/>
        <v>0</v>
      </c>
      <c r="BL193" s="251">
        <f>$AY$171</f>
        <v>0</v>
      </c>
      <c r="BM193" s="214">
        <f t="shared" si="49"/>
        <v>0</v>
      </c>
      <c r="BN193" s="251">
        <f>$AY$171</f>
        <v>0</v>
      </c>
      <c r="BO193" s="214">
        <f t="shared" si="50"/>
        <v>0</v>
      </c>
      <c r="BP193" s="251">
        <f>$AY$171</f>
        <v>0</v>
      </c>
      <c r="BQ193" s="214">
        <f t="shared" si="51"/>
        <v>0</v>
      </c>
      <c r="BR193" s="251">
        <f>$AY$171</f>
        <v>0</v>
      </c>
      <c r="BS193" s="214">
        <f t="shared" si="52"/>
        <v>0</v>
      </c>
      <c r="BT193" s="251">
        <f>$AY$171</f>
        <v>0</v>
      </c>
      <c r="BU193" s="214">
        <f t="shared" si="53"/>
        <v>0</v>
      </c>
      <c r="BV193" s="251">
        <f>$AY$171</f>
        <v>0</v>
      </c>
      <c r="BW193" s="214">
        <f t="shared" si="54"/>
        <v>0</v>
      </c>
      <c r="BX193" s="251">
        <f>$AY$171</f>
        <v>0</v>
      </c>
      <c r="BY193" s="214">
        <f t="shared" si="55"/>
        <v>0</v>
      </c>
      <c r="BZ193" s="251">
        <f>$AY$171</f>
        <v>0</v>
      </c>
      <c r="CA193" s="214">
        <f t="shared" si="56"/>
        <v>0</v>
      </c>
      <c r="CB193" s="251">
        <f>$AY$171</f>
        <v>0</v>
      </c>
      <c r="CC193" s="214">
        <f t="shared" si="57"/>
        <v>0</v>
      </c>
      <c r="CD193" s="251">
        <f>$AY$171</f>
        <v>0</v>
      </c>
      <c r="CE193" s="214">
        <f t="shared" si="58"/>
        <v>0</v>
      </c>
      <c r="CF193" s="251">
        <f>$AY$171</f>
        <v>0</v>
      </c>
      <c r="CG193" s="146">
        <v>0</v>
      </c>
      <c r="CH193" s="146">
        <v>0</v>
      </c>
      <c r="CI193" s="146">
        <v>0</v>
      </c>
      <c r="CZ193" s="1" t="s">
        <v>172</v>
      </c>
      <c r="DA193" s="1" t="s">
        <v>141</v>
      </c>
      <c r="DB193" s="1" t="str">
        <f t="shared" si="63"/>
        <v>----</v>
      </c>
      <c r="DC193" s="1">
        <f t="shared" si="64"/>
        <v>0</v>
      </c>
      <c r="DD193" s="146">
        <f t="shared" si="65"/>
        <v>11.44</v>
      </c>
      <c r="DE193" s="146"/>
    </row>
    <row r="194" spans="2:109" hidden="1" x14ac:dyDescent="0.25">
      <c r="B194" s="308">
        <f>T$51</f>
        <v>45730</v>
      </c>
      <c r="C194" s="29">
        <f>T$64</f>
        <v>0</v>
      </c>
      <c r="AQ194" s="61"/>
      <c r="AR194" s="1">
        <f>COUNTIF($AS$176:$AS193,$AS194)</f>
        <v>0</v>
      </c>
      <c r="AS194" s="1" t="str">
        <f t="shared" si="59"/>
        <v>9382645</v>
      </c>
      <c r="AU194" s="1" t="str">
        <f t="shared" si="60"/>
        <v>9382645</v>
      </c>
      <c r="AV194" s="1">
        <f>COUNTIF($AS$176:$AS193,$AS194)</f>
        <v>0</v>
      </c>
      <c r="AW194" s="8" t="str">
        <f t="shared" si="61"/>
        <v>Ignore me</v>
      </c>
      <c r="AX194" s="252">
        <f t="array" ref="AX194">IF(SUM($C$183:$C$189)=0,$D$35,MIN(IF($C$183:$C$189&gt;0,$B$183:$B$189)))</f>
        <v>45719</v>
      </c>
      <c r="AY194" s="252">
        <f t="array" ref="AY194">IF(SUM($C$183:$C$189)=0,$AB$35,MAX(IF($C$183:$C$189&gt;0,$B$183:$B$189)))</f>
        <v>45725</v>
      </c>
      <c r="AZ194" s="253">
        <f t="shared" ref="AZ194:AZ199" si="67">$H$107</f>
        <v>9</v>
      </c>
      <c r="BA194" s="216">
        <f t="shared" ref="BA194:BA211" si="68">SUMPRODUCT(($BD$146:$BD$163=$AZ194)*($BE$146:$BE$163=BA$173)*($BG$146:$BG$163=BB194)*$BF$146:$BF$163)</f>
        <v>0</v>
      </c>
      <c r="BB194" s="28">
        <f>$BE$166</f>
        <v>11.44</v>
      </c>
      <c r="BC194" s="216">
        <f t="shared" ref="BC194:BC210" si="69">SUMPRODUCT(($BD$146:$BD$163=$AZ194)*($BE$146:$BE$163=BC$173)*($BG$146:$BG$163=BD194)*$BF$146:$BF$163)</f>
        <v>0</v>
      </c>
      <c r="BD194" s="28">
        <f>$BE$166</f>
        <v>11.44</v>
      </c>
      <c r="BE194" s="216">
        <f t="shared" ref="BE194:BE210" si="70">SUMPRODUCT(($BD$146:$BD$163=$AZ194)*($BE$146:$BE$163=BE$173)*($BG$146:$BG$163=BF194)*$BF$146:$BF$163)</f>
        <v>0</v>
      </c>
      <c r="BF194" s="28">
        <f>$BE$166</f>
        <v>11.44</v>
      </c>
      <c r="BG194" s="216">
        <f t="shared" ref="BG194:BG210" si="71">SUMPRODUCT(($BD$146:$BD$163=$AZ194)*($BE$146:$BE$163=BG$173)*($BG$146:$BG$163=BH194)*$BF$146:$BF$163)</f>
        <v>0</v>
      </c>
      <c r="BH194" s="28">
        <f>$BE$166</f>
        <v>11.44</v>
      </c>
      <c r="BI194" s="216">
        <f t="shared" ref="BI194:BI210" si="72">SUMPRODUCT(($BD$146:$BD$163=$AZ194)*($BE$146:$BE$163=BI$173)*($BG$146:$BG$163=BJ194)*$BF$146:$BF$163)</f>
        <v>0</v>
      </c>
      <c r="BJ194" s="28">
        <f>$BE$166</f>
        <v>11.44</v>
      </c>
      <c r="BK194" s="216">
        <f t="shared" ref="BK194:BK210" si="73">SUMPRODUCT(($BD$146:$BD$163=$AZ194)*($BE$146:$BE$163=BK$173)*($BG$146:$BG$163=BL194)*$BF$146:$BF$163)</f>
        <v>0</v>
      </c>
      <c r="BL194" s="28">
        <f>$BE$166</f>
        <v>11.44</v>
      </c>
      <c r="BM194" s="216">
        <f t="shared" ref="BM194:BM210" si="74">SUMPRODUCT(($BD$146:$BD$163=$AZ194)*($BE$146:$BE$163=BM$173)*($BG$146:$BG$163=BN194)*$BF$146:$BF$163)</f>
        <v>0</v>
      </c>
      <c r="BN194" s="28">
        <f>$BE$166</f>
        <v>11.44</v>
      </c>
      <c r="BO194" s="216">
        <f t="shared" ref="BO194:BO210" si="75">SUMPRODUCT(($BD$146:$BD$163=$AZ194)*($BE$146:$BE$163=BO$173)*($BG$146:$BG$163=BP194)*$BF$146:$BF$163)</f>
        <v>0</v>
      </c>
      <c r="BP194" s="28">
        <f>$BE$166</f>
        <v>11.44</v>
      </c>
      <c r="BQ194" s="216">
        <f t="shared" ref="BQ194:BQ210" si="76">SUMPRODUCT(($BD$146:$BD$163=$AZ194)*($BE$146:$BE$163=BQ$173)*($BG$146:$BG$163=BR194)*$BF$146:$BF$163)</f>
        <v>0</v>
      </c>
      <c r="BR194" s="28">
        <f>$BE$166</f>
        <v>11.44</v>
      </c>
      <c r="BS194" s="216">
        <f t="shared" ref="BS194:BS210" si="77">SUMPRODUCT(($BD$146:$BD$163=$AZ194)*($BE$146:$BE$163=BS$173)*($BG$146:$BG$163=BT194)*$BF$146:$BF$163)</f>
        <v>0</v>
      </c>
      <c r="BT194" s="28">
        <f>$BE$166</f>
        <v>11.44</v>
      </c>
      <c r="BU194" s="216">
        <f t="shared" ref="BU194:BU210" si="78">SUMPRODUCT(($BD$146:$BD$163=$AZ194)*($BE$146:$BE$163=BU$173)*($BG$146:$BG$163=BV194)*$BF$146:$BF$163)</f>
        <v>0</v>
      </c>
      <c r="BV194" s="28">
        <f>$BE$166</f>
        <v>11.44</v>
      </c>
      <c r="BW194" s="216">
        <f t="shared" ref="BW194:BW210" si="79">SUMPRODUCT(($BD$146:$BD$163=$AZ194)*($BE$146:$BE$163=BW$173)*($BG$146:$BG$163=BX194)*$BF$146:$BF$163)</f>
        <v>0</v>
      </c>
      <c r="BX194" s="28">
        <f>$BE$166</f>
        <v>11.44</v>
      </c>
      <c r="BY194" s="216">
        <f t="shared" ref="BY194:BY210" si="80">SUMPRODUCT(($BD$146:$BD$163=$AZ194)*($BE$146:$BE$163=BY$173)*($BG$146:$BG$163=BZ194)*$BF$146:$BF$163)</f>
        <v>0</v>
      </c>
      <c r="BZ194" s="28">
        <f>$BE$166</f>
        <v>11.44</v>
      </c>
      <c r="CA194" s="216">
        <f t="shared" ref="CA194:CA210" si="81">SUMPRODUCT(($BD$146:$BD$163=$AZ194)*($BE$146:$BE$163=CA$173)*($BG$146:$BG$163=CB194)*$BF$146:$BF$163)</f>
        <v>0</v>
      </c>
      <c r="CB194" s="28">
        <f>$BE$166</f>
        <v>11.44</v>
      </c>
      <c r="CC194" s="216">
        <f t="shared" ref="CC194:CC210" si="82">SUMPRODUCT(($BD$146:$BD$163=$AZ194)*($BE$146:$BE$163=CC$173)*($BG$146:$BG$163=CD194)*$BF$146:$BF$163)</f>
        <v>0</v>
      </c>
      <c r="CD194" s="28">
        <f>$BE$166</f>
        <v>11.44</v>
      </c>
      <c r="CE194" s="216">
        <f t="shared" ref="CE194:CE210" si="83">SUMPRODUCT(($BD$146:$BD$163=$AZ194)*($BE$146:$BE$163=CE$173)*($BG$146:$BG$163=CF194)*$BF$146:$BF$163)</f>
        <v>0</v>
      </c>
      <c r="CF194" s="28">
        <f>$BE$166</f>
        <v>11.44</v>
      </c>
      <c r="CG194" s="146">
        <v>0</v>
      </c>
      <c r="CH194" s="146">
        <v>0</v>
      </c>
      <c r="CI194" s="146">
        <v>0</v>
      </c>
      <c r="CZ194" s="1" t="s">
        <v>172</v>
      </c>
      <c r="DA194" s="1" t="s">
        <v>142</v>
      </c>
      <c r="DB194" s="1" t="str">
        <f t="shared" si="63"/>
        <v>----</v>
      </c>
      <c r="DC194" s="1">
        <f t="shared" si="64"/>
        <v>0</v>
      </c>
      <c r="DD194" s="146">
        <f t="shared" si="65"/>
        <v>11.44</v>
      </c>
      <c r="DE194" s="146"/>
    </row>
    <row r="195" spans="2:109" hidden="1" x14ac:dyDescent="0.25">
      <c r="B195" s="308">
        <f>X$51</f>
        <v>45731</v>
      </c>
      <c r="C195" s="29">
        <f>X$64</f>
        <v>0</v>
      </c>
      <c r="AQ195" s="61"/>
      <c r="AR195" s="1">
        <f>COUNTIF($AS$176:$AS194,$AS195)</f>
        <v>5</v>
      </c>
      <c r="AS195" s="1" t="str">
        <f t="shared" si="59"/>
        <v>90</v>
      </c>
      <c r="AU195" s="1" t="str">
        <f t="shared" si="60"/>
        <v>90</v>
      </c>
      <c r="AV195" s="1">
        <f>COUNTIF($AS$176:$AS194,$AS195)</f>
        <v>5</v>
      </c>
      <c r="AW195" s="8" t="str">
        <f t="shared" si="61"/>
        <v>Ignore me</v>
      </c>
      <c r="AX195" s="252">
        <f t="array" ref="AX195">IF(SUM($C$183:$C$189)=0,$D$35,MIN(IF($C$183:$C$189&gt;0,$B$183:$B$189)))</f>
        <v>45719</v>
      </c>
      <c r="AY195" s="252">
        <f t="array" ref="AY195">IF(SUM($C$183:$C$189)=0,$AB$35,MAX(IF($C$183:$C$189&gt;0,$B$183:$B$189)))</f>
        <v>45725</v>
      </c>
      <c r="AZ195" s="253">
        <f t="shared" si="67"/>
        <v>9</v>
      </c>
      <c r="BA195" s="216">
        <f t="shared" si="68"/>
        <v>0</v>
      </c>
      <c r="BB195" s="28">
        <f>$BE$167</f>
        <v>0</v>
      </c>
      <c r="BC195" s="216">
        <f t="shared" si="69"/>
        <v>0</v>
      </c>
      <c r="BD195" s="28">
        <f>$BE$167</f>
        <v>0</v>
      </c>
      <c r="BE195" s="216">
        <f t="shared" si="70"/>
        <v>0</v>
      </c>
      <c r="BF195" s="28">
        <f>$BE$167</f>
        <v>0</v>
      </c>
      <c r="BG195" s="216">
        <f t="shared" si="71"/>
        <v>0</v>
      </c>
      <c r="BH195" s="28">
        <f>$BE$167</f>
        <v>0</v>
      </c>
      <c r="BI195" s="216">
        <f t="shared" si="72"/>
        <v>0</v>
      </c>
      <c r="BJ195" s="28">
        <f>$BE$167</f>
        <v>0</v>
      </c>
      <c r="BK195" s="216">
        <f t="shared" si="73"/>
        <v>0</v>
      </c>
      <c r="BL195" s="28">
        <f>$BE$167</f>
        <v>0</v>
      </c>
      <c r="BM195" s="216">
        <f t="shared" si="74"/>
        <v>0</v>
      </c>
      <c r="BN195" s="28">
        <f>$BE$167</f>
        <v>0</v>
      </c>
      <c r="BO195" s="216">
        <f t="shared" si="75"/>
        <v>0</v>
      </c>
      <c r="BP195" s="28">
        <f>$BE$167</f>
        <v>0</v>
      </c>
      <c r="BQ195" s="216">
        <f t="shared" si="76"/>
        <v>0</v>
      </c>
      <c r="BR195" s="28">
        <f>$BE$167</f>
        <v>0</v>
      </c>
      <c r="BS195" s="216">
        <f t="shared" si="77"/>
        <v>0</v>
      </c>
      <c r="BT195" s="28">
        <f>$BE$167</f>
        <v>0</v>
      </c>
      <c r="BU195" s="216">
        <f t="shared" si="78"/>
        <v>0</v>
      </c>
      <c r="BV195" s="28">
        <f>$BE$167</f>
        <v>0</v>
      </c>
      <c r="BW195" s="216">
        <f t="shared" si="79"/>
        <v>0</v>
      </c>
      <c r="BX195" s="28">
        <f>$BE$167</f>
        <v>0</v>
      </c>
      <c r="BY195" s="216">
        <f t="shared" si="80"/>
        <v>0</v>
      </c>
      <c r="BZ195" s="28">
        <f>$BE$167</f>
        <v>0</v>
      </c>
      <c r="CA195" s="216">
        <f t="shared" si="81"/>
        <v>0</v>
      </c>
      <c r="CB195" s="28">
        <f>$BE$167</f>
        <v>0</v>
      </c>
      <c r="CC195" s="216">
        <f t="shared" si="82"/>
        <v>0</v>
      </c>
      <c r="CD195" s="28">
        <f>$BE$167</f>
        <v>0</v>
      </c>
      <c r="CE195" s="216">
        <f t="shared" si="83"/>
        <v>0</v>
      </c>
      <c r="CF195" s="28">
        <f>$BE$167</f>
        <v>0</v>
      </c>
      <c r="CG195" s="146">
        <v>0</v>
      </c>
      <c r="CH195" s="146">
        <v>0</v>
      </c>
      <c r="CI195" s="146">
        <v>0</v>
      </c>
      <c r="CZ195" s="1" t="s">
        <v>173</v>
      </c>
      <c r="DA195" s="1" t="s">
        <v>140</v>
      </c>
      <c r="DB195" s="1" t="str">
        <f t="shared" si="63"/>
        <v>----</v>
      </c>
      <c r="DC195" s="1">
        <f t="shared" si="64"/>
        <v>0</v>
      </c>
      <c r="DD195" s="146">
        <f t="shared" si="65"/>
        <v>11.44</v>
      </c>
      <c r="DE195" s="146"/>
    </row>
    <row r="196" spans="2:109" hidden="1" x14ac:dyDescent="0.25">
      <c r="B196" s="308">
        <f>AB$51</f>
        <v>45732</v>
      </c>
      <c r="C196" s="29">
        <f>AB$64</f>
        <v>0</v>
      </c>
      <c r="AQ196" s="61"/>
      <c r="AR196" s="1">
        <f>COUNTIF($AS$176:$AS195,$AS196)</f>
        <v>6</v>
      </c>
      <c r="AS196" s="1" t="str">
        <f t="shared" si="59"/>
        <v>90</v>
      </c>
      <c r="AU196" s="1" t="str">
        <f t="shared" si="60"/>
        <v>90</v>
      </c>
      <c r="AV196" s="1">
        <f>COUNTIF($AS$176:$AS195,$AS196)</f>
        <v>6</v>
      </c>
      <c r="AW196" s="8" t="str">
        <f t="shared" si="61"/>
        <v>Ignore me</v>
      </c>
      <c r="AX196" s="252">
        <f t="array" ref="AX196">IF(SUM($C$183:$C$189)=0,$D$35,MIN(IF($C$183:$C$189&gt;0,$B$183:$B$189)))</f>
        <v>45719</v>
      </c>
      <c r="AY196" s="252">
        <f t="array" ref="AY196">IF(SUM($C$183:$C$189)=0,$AB$35,MAX(IF($C$183:$C$189&gt;0,$B$183:$B$189)))</f>
        <v>45725</v>
      </c>
      <c r="AZ196" s="253">
        <f t="shared" si="67"/>
        <v>9</v>
      </c>
      <c r="BA196" s="216">
        <f t="shared" si="68"/>
        <v>0</v>
      </c>
      <c r="BB196" s="28">
        <f>$BE$168</f>
        <v>0</v>
      </c>
      <c r="BC196" s="216">
        <f t="shared" si="69"/>
        <v>0</v>
      </c>
      <c r="BD196" s="28">
        <f>$BE$168</f>
        <v>0</v>
      </c>
      <c r="BE196" s="216">
        <f t="shared" si="70"/>
        <v>0</v>
      </c>
      <c r="BF196" s="28">
        <f>$BE$168</f>
        <v>0</v>
      </c>
      <c r="BG196" s="216">
        <f t="shared" si="71"/>
        <v>0</v>
      </c>
      <c r="BH196" s="28">
        <f>$BE$168</f>
        <v>0</v>
      </c>
      <c r="BI196" s="216">
        <f t="shared" si="72"/>
        <v>0</v>
      </c>
      <c r="BJ196" s="28">
        <f>$BE$168</f>
        <v>0</v>
      </c>
      <c r="BK196" s="216">
        <f t="shared" si="73"/>
        <v>0</v>
      </c>
      <c r="BL196" s="28">
        <f>$BE$168</f>
        <v>0</v>
      </c>
      <c r="BM196" s="216">
        <f t="shared" si="74"/>
        <v>0</v>
      </c>
      <c r="BN196" s="28">
        <f>$BE$168</f>
        <v>0</v>
      </c>
      <c r="BO196" s="216">
        <f t="shared" si="75"/>
        <v>0</v>
      </c>
      <c r="BP196" s="28">
        <f>$BE$168</f>
        <v>0</v>
      </c>
      <c r="BQ196" s="216">
        <f t="shared" si="76"/>
        <v>0</v>
      </c>
      <c r="BR196" s="28">
        <f>$BE$168</f>
        <v>0</v>
      </c>
      <c r="BS196" s="216">
        <f t="shared" si="77"/>
        <v>0</v>
      </c>
      <c r="BT196" s="28">
        <f>$BE$168</f>
        <v>0</v>
      </c>
      <c r="BU196" s="216">
        <f t="shared" si="78"/>
        <v>0</v>
      </c>
      <c r="BV196" s="28">
        <f>$BE$168</f>
        <v>0</v>
      </c>
      <c r="BW196" s="216">
        <f t="shared" si="79"/>
        <v>0</v>
      </c>
      <c r="BX196" s="28">
        <f>$BE$168</f>
        <v>0</v>
      </c>
      <c r="BY196" s="216">
        <f t="shared" si="80"/>
        <v>0</v>
      </c>
      <c r="BZ196" s="28">
        <f>$BE$168</f>
        <v>0</v>
      </c>
      <c r="CA196" s="216">
        <f t="shared" si="81"/>
        <v>0</v>
      </c>
      <c r="CB196" s="28">
        <f>$BE$168</f>
        <v>0</v>
      </c>
      <c r="CC196" s="216">
        <f t="shared" si="82"/>
        <v>0</v>
      </c>
      <c r="CD196" s="28">
        <f>$BE$168</f>
        <v>0</v>
      </c>
      <c r="CE196" s="216">
        <f t="shared" si="83"/>
        <v>0</v>
      </c>
      <c r="CF196" s="28">
        <f>$BE$168</f>
        <v>0</v>
      </c>
      <c r="CG196" s="146">
        <v>0</v>
      </c>
      <c r="CH196" s="146">
        <v>0</v>
      </c>
      <c r="CI196" s="146">
        <v>0</v>
      </c>
      <c r="CZ196" s="1" t="s">
        <v>173</v>
      </c>
      <c r="DA196" s="1" t="s">
        <v>141</v>
      </c>
      <c r="DB196" s="1" t="str">
        <f t="shared" si="63"/>
        <v>----</v>
      </c>
      <c r="DC196" s="1">
        <f t="shared" si="64"/>
        <v>0</v>
      </c>
      <c r="DD196" s="146">
        <f t="shared" si="65"/>
        <v>11.44</v>
      </c>
      <c r="DE196" s="146"/>
    </row>
    <row r="197" spans="2:109" hidden="1" x14ac:dyDescent="0.25">
      <c r="B197" s="308">
        <f>D$67</f>
        <v>45733</v>
      </c>
      <c r="C197" s="30">
        <f>D$80</f>
        <v>0</v>
      </c>
      <c r="AQ197" s="61"/>
      <c r="AR197" s="1">
        <f>COUNTIF($AS$176:$AS196,$AS197)</f>
        <v>7</v>
      </c>
      <c r="AS197" s="1" t="str">
        <f t="shared" si="59"/>
        <v>90</v>
      </c>
      <c r="AU197" s="1" t="str">
        <f t="shared" si="60"/>
        <v>90</v>
      </c>
      <c r="AV197" s="1">
        <f>COUNTIF($AS$176:$AS196,$AS197)</f>
        <v>7</v>
      </c>
      <c r="AW197" s="8" t="str">
        <f t="shared" si="61"/>
        <v>Ignore me</v>
      </c>
      <c r="AX197" s="252">
        <f t="array" ref="AX197">IF(SUM($C$183:$C$189)=0,$D$35,MIN(IF($C$183:$C$189&gt;0,$B$183:$B$189)))</f>
        <v>45719</v>
      </c>
      <c r="AY197" s="252">
        <f t="array" ref="AY197">IF(SUM($C$183:$C$189)=0,$AB$35,MAX(IF($C$183:$C$189&gt;0,$B$183:$B$189)))</f>
        <v>45725</v>
      </c>
      <c r="AZ197" s="253">
        <f t="shared" si="67"/>
        <v>9</v>
      </c>
      <c r="BA197" s="216">
        <f t="shared" si="68"/>
        <v>0</v>
      </c>
      <c r="BB197" s="28">
        <f>$BE$169</f>
        <v>0</v>
      </c>
      <c r="BC197" s="216">
        <f t="shared" si="69"/>
        <v>0</v>
      </c>
      <c r="BD197" s="28">
        <f>$BE$169</f>
        <v>0</v>
      </c>
      <c r="BE197" s="216">
        <f t="shared" si="70"/>
        <v>0</v>
      </c>
      <c r="BF197" s="28">
        <f>$BE$169</f>
        <v>0</v>
      </c>
      <c r="BG197" s="216">
        <f t="shared" si="71"/>
        <v>0</v>
      </c>
      <c r="BH197" s="28">
        <f>$BE$169</f>
        <v>0</v>
      </c>
      <c r="BI197" s="216">
        <f t="shared" si="72"/>
        <v>0</v>
      </c>
      <c r="BJ197" s="28">
        <f>$BE$169</f>
        <v>0</v>
      </c>
      <c r="BK197" s="216">
        <f t="shared" si="73"/>
        <v>0</v>
      </c>
      <c r="BL197" s="28">
        <f>$BE$169</f>
        <v>0</v>
      </c>
      <c r="BM197" s="216">
        <f t="shared" si="74"/>
        <v>0</v>
      </c>
      <c r="BN197" s="28">
        <f>$BE$169</f>
        <v>0</v>
      </c>
      <c r="BO197" s="216">
        <f t="shared" si="75"/>
        <v>0</v>
      </c>
      <c r="BP197" s="28">
        <f>$BE$169</f>
        <v>0</v>
      </c>
      <c r="BQ197" s="216">
        <f t="shared" si="76"/>
        <v>0</v>
      </c>
      <c r="BR197" s="28">
        <f>$BE$169</f>
        <v>0</v>
      </c>
      <c r="BS197" s="216">
        <f t="shared" si="77"/>
        <v>0</v>
      </c>
      <c r="BT197" s="28">
        <f>$BE$169</f>
        <v>0</v>
      </c>
      <c r="BU197" s="216">
        <f t="shared" si="78"/>
        <v>0</v>
      </c>
      <c r="BV197" s="28">
        <f>$BE$169</f>
        <v>0</v>
      </c>
      <c r="BW197" s="216">
        <f t="shared" si="79"/>
        <v>0</v>
      </c>
      <c r="BX197" s="28">
        <f>$BE$169</f>
        <v>0</v>
      </c>
      <c r="BY197" s="216">
        <f t="shared" si="80"/>
        <v>0</v>
      </c>
      <c r="BZ197" s="28">
        <f>$BE$169</f>
        <v>0</v>
      </c>
      <c r="CA197" s="216">
        <f t="shared" si="81"/>
        <v>0</v>
      </c>
      <c r="CB197" s="28">
        <f>$BE$169</f>
        <v>0</v>
      </c>
      <c r="CC197" s="216">
        <f t="shared" si="82"/>
        <v>0</v>
      </c>
      <c r="CD197" s="28">
        <f>$BE$169</f>
        <v>0</v>
      </c>
      <c r="CE197" s="216">
        <f t="shared" si="83"/>
        <v>0</v>
      </c>
      <c r="CF197" s="28">
        <f>$BE$169</f>
        <v>0</v>
      </c>
      <c r="CG197" s="146">
        <v>0</v>
      </c>
      <c r="CH197" s="146">
        <v>0</v>
      </c>
      <c r="CI197" s="146">
        <v>0</v>
      </c>
      <c r="CZ197" s="1" t="s">
        <v>173</v>
      </c>
      <c r="DA197" s="1" t="s">
        <v>142</v>
      </c>
      <c r="DB197" s="1" t="str">
        <f t="shared" si="63"/>
        <v>----</v>
      </c>
      <c r="DC197" s="1">
        <f t="shared" si="64"/>
        <v>0</v>
      </c>
      <c r="DD197" s="146">
        <f t="shared" si="65"/>
        <v>11.44</v>
      </c>
      <c r="DE197" s="146"/>
    </row>
    <row r="198" spans="2:109" hidden="1" x14ac:dyDescent="0.25">
      <c r="B198" s="308">
        <f>H$67</f>
        <v>45734</v>
      </c>
      <c r="C198" s="30">
        <f>H$80</f>
        <v>0</v>
      </c>
      <c r="AQ198" s="61"/>
      <c r="AR198" s="1">
        <f>COUNTIF($AS$176:$AS197,$AS198)</f>
        <v>8</v>
      </c>
      <c r="AS198" s="1" t="str">
        <f t="shared" si="59"/>
        <v>90</v>
      </c>
      <c r="AU198" s="1" t="str">
        <f t="shared" si="60"/>
        <v>90</v>
      </c>
      <c r="AV198" s="1">
        <f>COUNTIF($AS$176:$AS197,$AS198)</f>
        <v>8</v>
      </c>
      <c r="AW198" s="8" t="str">
        <f t="shared" si="61"/>
        <v>Ignore me</v>
      </c>
      <c r="AX198" s="252">
        <f t="array" ref="AX198">IF(SUM($C$183:$C$189)=0,$D$35,MIN(IF($C$183:$C$189&gt;0,$B$183:$B$189)))</f>
        <v>45719</v>
      </c>
      <c r="AY198" s="252">
        <f t="array" ref="AY198">IF(SUM($C$183:$C$189)=0,$AB$35,MAX(IF($C$183:$C$189&gt;0,$B$183:$B$189)))</f>
        <v>45725</v>
      </c>
      <c r="AZ198" s="253">
        <f t="shared" si="67"/>
        <v>9</v>
      </c>
      <c r="BA198" s="216">
        <f t="shared" si="68"/>
        <v>0</v>
      </c>
      <c r="BB198" s="28">
        <f>$BE$170</f>
        <v>0</v>
      </c>
      <c r="BC198" s="216">
        <f t="shared" si="69"/>
        <v>0</v>
      </c>
      <c r="BD198" s="28">
        <f>$BE$170</f>
        <v>0</v>
      </c>
      <c r="BE198" s="216">
        <f t="shared" si="70"/>
        <v>0</v>
      </c>
      <c r="BF198" s="28">
        <f>$BE$170</f>
        <v>0</v>
      </c>
      <c r="BG198" s="216">
        <f t="shared" si="71"/>
        <v>0</v>
      </c>
      <c r="BH198" s="28">
        <f>$BE$170</f>
        <v>0</v>
      </c>
      <c r="BI198" s="216">
        <f t="shared" si="72"/>
        <v>0</v>
      </c>
      <c r="BJ198" s="28">
        <f>$BE$170</f>
        <v>0</v>
      </c>
      <c r="BK198" s="216">
        <f t="shared" si="73"/>
        <v>0</v>
      </c>
      <c r="BL198" s="28">
        <f>$BE$170</f>
        <v>0</v>
      </c>
      <c r="BM198" s="216">
        <f t="shared" si="74"/>
        <v>0</v>
      </c>
      <c r="BN198" s="28">
        <f>$BE$170</f>
        <v>0</v>
      </c>
      <c r="BO198" s="216">
        <f t="shared" si="75"/>
        <v>0</v>
      </c>
      <c r="BP198" s="28">
        <f>$BE$170</f>
        <v>0</v>
      </c>
      <c r="BQ198" s="216">
        <f t="shared" si="76"/>
        <v>0</v>
      </c>
      <c r="BR198" s="28">
        <f>$BE$170</f>
        <v>0</v>
      </c>
      <c r="BS198" s="216">
        <f t="shared" si="77"/>
        <v>0</v>
      </c>
      <c r="BT198" s="28">
        <f>$BE$170</f>
        <v>0</v>
      </c>
      <c r="BU198" s="216">
        <f t="shared" si="78"/>
        <v>0</v>
      </c>
      <c r="BV198" s="28">
        <f>$BE$170</f>
        <v>0</v>
      </c>
      <c r="BW198" s="216">
        <f t="shared" si="79"/>
        <v>0</v>
      </c>
      <c r="BX198" s="28">
        <f>$BE$170</f>
        <v>0</v>
      </c>
      <c r="BY198" s="216">
        <f t="shared" si="80"/>
        <v>0</v>
      </c>
      <c r="BZ198" s="28">
        <f>$BE$170</f>
        <v>0</v>
      </c>
      <c r="CA198" s="216">
        <f t="shared" si="81"/>
        <v>0</v>
      </c>
      <c r="CB198" s="28">
        <f>$BE$170</f>
        <v>0</v>
      </c>
      <c r="CC198" s="216">
        <f t="shared" si="82"/>
        <v>0</v>
      </c>
      <c r="CD198" s="28">
        <f>$BE$170</f>
        <v>0</v>
      </c>
      <c r="CE198" s="216">
        <f t="shared" si="83"/>
        <v>0</v>
      </c>
      <c r="CF198" s="28">
        <f>$BE$170</f>
        <v>0</v>
      </c>
      <c r="CG198" s="146">
        <v>0</v>
      </c>
      <c r="CH198" s="146">
        <v>0</v>
      </c>
      <c r="CI198" s="146">
        <v>0</v>
      </c>
      <c r="CZ198" s="1" t="s">
        <v>173</v>
      </c>
      <c r="DA198" s="1" t="s">
        <v>140</v>
      </c>
      <c r="DB198" s="1" t="str">
        <f t="shared" si="63"/>
        <v>----</v>
      </c>
      <c r="DC198" s="1">
        <f t="shared" si="64"/>
        <v>0</v>
      </c>
      <c r="DD198" s="146">
        <f t="shared" si="65"/>
        <v>11.44</v>
      </c>
      <c r="DE198" s="146"/>
    </row>
    <row r="199" spans="2:109" hidden="1" x14ac:dyDescent="0.25">
      <c r="B199" s="308">
        <f>L$67</f>
        <v>45735</v>
      </c>
      <c r="C199" s="30">
        <f>L$80</f>
        <v>0</v>
      </c>
      <c r="AQ199" s="61"/>
      <c r="AR199" s="1">
        <f>COUNTIF($AS$176:$AS198,$AS199)</f>
        <v>9</v>
      </c>
      <c r="AS199" s="1" t="str">
        <f t="shared" si="59"/>
        <v>90</v>
      </c>
      <c r="AU199" s="1" t="str">
        <f t="shared" si="60"/>
        <v>90</v>
      </c>
      <c r="AV199" s="1">
        <f>COUNTIF($AS$176:$AS198,$AS199)</f>
        <v>9</v>
      </c>
      <c r="AW199" s="8" t="str">
        <f t="shared" si="61"/>
        <v>Ignore me</v>
      </c>
      <c r="AX199" s="252">
        <f t="array" ref="AX199">IF(SUM($C$183:$C$189)=0,$D$35,MIN(IF($C$183:$C$189&gt;0,$B$183:$B$189)))</f>
        <v>45719</v>
      </c>
      <c r="AY199" s="252">
        <f t="array" ref="AY199">IF(SUM($C$183:$C$189)=0,$AB$35,MAX(IF($C$183:$C$189&gt;0,$B$183:$B$189)))</f>
        <v>45725</v>
      </c>
      <c r="AZ199" s="253">
        <f t="shared" si="67"/>
        <v>9</v>
      </c>
      <c r="BA199" s="216">
        <f t="shared" si="68"/>
        <v>0</v>
      </c>
      <c r="BB199" s="28">
        <f>$BE$171</f>
        <v>0</v>
      </c>
      <c r="BC199" s="216">
        <f t="shared" si="69"/>
        <v>0</v>
      </c>
      <c r="BD199" s="28">
        <f>$BE$171</f>
        <v>0</v>
      </c>
      <c r="BE199" s="216">
        <f t="shared" si="70"/>
        <v>0</v>
      </c>
      <c r="BF199" s="28">
        <f>$BE$171</f>
        <v>0</v>
      </c>
      <c r="BG199" s="216">
        <f t="shared" si="71"/>
        <v>0</v>
      </c>
      <c r="BH199" s="28">
        <f>$BE$171</f>
        <v>0</v>
      </c>
      <c r="BI199" s="216">
        <f t="shared" si="72"/>
        <v>0</v>
      </c>
      <c r="BJ199" s="28">
        <f>$BE$171</f>
        <v>0</v>
      </c>
      <c r="BK199" s="216">
        <f t="shared" si="73"/>
        <v>0</v>
      </c>
      <c r="BL199" s="28">
        <f>$BE$171</f>
        <v>0</v>
      </c>
      <c r="BM199" s="216">
        <f t="shared" si="74"/>
        <v>0</v>
      </c>
      <c r="BN199" s="28">
        <f>$BE$171</f>
        <v>0</v>
      </c>
      <c r="BO199" s="216">
        <f t="shared" si="75"/>
        <v>0</v>
      </c>
      <c r="BP199" s="28">
        <f>$BE$171</f>
        <v>0</v>
      </c>
      <c r="BQ199" s="216">
        <f t="shared" si="76"/>
        <v>0</v>
      </c>
      <c r="BR199" s="28">
        <f>$BE$171</f>
        <v>0</v>
      </c>
      <c r="BS199" s="216">
        <f t="shared" si="77"/>
        <v>0</v>
      </c>
      <c r="BT199" s="28">
        <f>$BE$171</f>
        <v>0</v>
      </c>
      <c r="BU199" s="216">
        <f t="shared" si="78"/>
        <v>0</v>
      </c>
      <c r="BV199" s="28">
        <f>$BE$171</f>
        <v>0</v>
      </c>
      <c r="BW199" s="216">
        <f t="shared" si="79"/>
        <v>0</v>
      </c>
      <c r="BX199" s="28">
        <f>$BE$171</f>
        <v>0</v>
      </c>
      <c r="BY199" s="216">
        <f t="shared" si="80"/>
        <v>0</v>
      </c>
      <c r="BZ199" s="28">
        <f>$BE$171</f>
        <v>0</v>
      </c>
      <c r="CA199" s="216">
        <f t="shared" si="81"/>
        <v>0</v>
      </c>
      <c r="CB199" s="28">
        <f>$BE$171</f>
        <v>0</v>
      </c>
      <c r="CC199" s="216">
        <f t="shared" si="82"/>
        <v>0</v>
      </c>
      <c r="CD199" s="28">
        <f>$BE$171</f>
        <v>0</v>
      </c>
      <c r="CE199" s="216">
        <f t="shared" si="83"/>
        <v>0</v>
      </c>
      <c r="CF199" s="28">
        <f>$BE$171</f>
        <v>0</v>
      </c>
      <c r="CG199" s="146">
        <v>0</v>
      </c>
      <c r="CH199" s="146">
        <v>0</v>
      </c>
      <c r="CI199" s="146">
        <v>0</v>
      </c>
      <c r="CZ199" s="1" t="s">
        <v>173</v>
      </c>
      <c r="DA199" s="1" t="s">
        <v>141</v>
      </c>
      <c r="DB199" s="1" t="str">
        <f t="shared" si="63"/>
        <v>----</v>
      </c>
      <c r="DC199" s="1">
        <f t="shared" si="64"/>
        <v>0</v>
      </c>
      <c r="DD199" s="146">
        <f t="shared" si="65"/>
        <v>11.44</v>
      </c>
      <c r="DE199" s="146"/>
    </row>
    <row r="200" spans="2:109" hidden="1" x14ac:dyDescent="0.25">
      <c r="B200" s="308">
        <f>P$67</f>
        <v>45736</v>
      </c>
      <c r="C200" s="30">
        <f>P$80</f>
        <v>0</v>
      </c>
      <c r="AQ200" s="61"/>
      <c r="AR200" s="1">
        <f>COUNTIF($AS$176:$AS199,$AS200)</f>
        <v>0</v>
      </c>
      <c r="AS200" s="1" t="str">
        <f t="shared" si="59"/>
        <v>0382645</v>
      </c>
      <c r="AU200" s="1" t="str">
        <f t="shared" si="60"/>
        <v>0382645</v>
      </c>
      <c r="AV200" s="1">
        <f>COUNTIF($AS$176:$AS199,$AS200)</f>
        <v>0</v>
      </c>
      <c r="AW200" s="8" t="str">
        <f t="shared" si="61"/>
        <v>Ignore me</v>
      </c>
      <c r="AX200" s="252">
        <f t="array" ref="AX200">IF(SUM($C$183:$C$189)=0,$D$35,MIN(IF($C$183:$C$189&gt;0,$B$183:$B$189)))</f>
        <v>45719</v>
      </c>
      <c r="AY200" s="252">
        <f t="array" ref="AY200">IF(SUM($C$183:$C$189)=0,$AB$35,MAX(IF($C$183:$C$189&gt;0,$B$183:$B$189)))</f>
        <v>45725</v>
      </c>
      <c r="AZ200" s="253">
        <f t="shared" ref="AZ200:AZ205" si="84">$H$108</f>
        <v>0</v>
      </c>
      <c r="BA200" s="216">
        <f t="shared" si="68"/>
        <v>0</v>
      </c>
      <c r="BB200" s="28">
        <f>$BE$166</f>
        <v>11.44</v>
      </c>
      <c r="BC200" s="216">
        <f t="shared" si="69"/>
        <v>0</v>
      </c>
      <c r="BD200" s="28">
        <f>$BE$166</f>
        <v>11.44</v>
      </c>
      <c r="BE200" s="216">
        <f t="shared" si="70"/>
        <v>0</v>
      </c>
      <c r="BF200" s="28">
        <f>$BE$166</f>
        <v>11.44</v>
      </c>
      <c r="BG200" s="216">
        <f t="shared" si="71"/>
        <v>0</v>
      </c>
      <c r="BH200" s="28">
        <f>$BE$166</f>
        <v>11.44</v>
      </c>
      <c r="BI200" s="216">
        <f t="shared" si="72"/>
        <v>0</v>
      </c>
      <c r="BJ200" s="28">
        <f>$BE$166</f>
        <v>11.44</v>
      </c>
      <c r="BK200" s="216">
        <f t="shared" si="73"/>
        <v>0</v>
      </c>
      <c r="BL200" s="28">
        <f>$BE$166</f>
        <v>11.44</v>
      </c>
      <c r="BM200" s="216">
        <f t="shared" si="74"/>
        <v>0</v>
      </c>
      <c r="BN200" s="28">
        <f>$BE$166</f>
        <v>11.44</v>
      </c>
      <c r="BO200" s="216">
        <f t="shared" si="75"/>
        <v>0</v>
      </c>
      <c r="BP200" s="28">
        <f>$BE$166</f>
        <v>11.44</v>
      </c>
      <c r="BQ200" s="216">
        <f t="shared" si="76"/>
        <v>0</v>
      </c>
      <c r="BR200" s="28">
        <f>$BE$166</f>
        <v>11.44</v>
      </c>
      <c r="BS200" s="216">
        <f t="shared" si="77"/>
        <v>0</v>
      </c>
      <c r="BT200" s="28">
        <f>$BE$166</f>
        <v>11.44</v>
      </c>
      <c r="BU200" s="216">
        <f t="shared" si="78"/>
        <v>0</v>
      </c>
      <c r="BV200" s="28">
        <f>$BE$166</f>
        <v>11.44</v>
      </c>
      <c r="BW200" s="216">
        <f t="shared" si="79"/>
        <v>0</v>
      </c>
      <c r="BX200" s="28">
        <f>$BE$166</f>
        <v>11.44</v>
      </c>
      <c r="BY200" s="216">
        <f t="shared" si="80"/>
        <v>0</v>
      </c>
      <c r="BZ200" s="28">
        <f>$BE$166</f>
        <v>11.44</v>
      </c>
      <c r="CA200" s="216">
        <f t="shared" si="81"/>
        <v>0</v>
      </c>
      <c r="CB200" s="28">
        <f>$BE$166</f>
        <v>11.44</v>
      </c>
      <c r="CC200" s="216">
        <f t="shared" si="82"/>
        <v>0</v>
      </c>
      <c r="CD200" s="28">
        <f>$BE$166</f>
        <v>11.44</v>
      </c>
      <c r="CE200" s="216">
        <f t="shared" si="83"/>
        <v>0</v>
      </c>
      <c r="CF200" s="28">
        <f>$BE$166</f>
        <v>11.44</v>
      </c>
      <c r="CG200" s="146">
        <v>0</v>
      </c>
      <c r="CH200" s="146">
        <v>0</v>
      </c>
      <c r="CI200" s="146">
        <v>0</v>
      </c>
      <c r="CZ200" s="1" t="s">
        <v>173</v>
      </c>
      <c r="DA200" s="1" t="s">
        <v>142</v>
      </c>
      <c r="DB200" s="1" t="str">
        <f t="shared" si="63"/>
        <v>----</v>
      </c>
      <c r="DC200" s="1">
        <f t="shared" si="64"/>
        <v>0</v>
      </c>
      <c r="DD200" s="146">
        <f t="shared" si="65"/>
        <v>11.44</v>
      </c>
      <c r="DE200" s="146"/>
    </row>
    <row r="201" spans="2:109" hidden="1" x14ac:dyDescent="0.25">
      <c r="B201" s="308">
        <f>T$67</f>
        <v>45737</v>
      </c>
      <c r="C201" s="30">
        <f>T$80</f>
        <v>0</v>
      </c>
      <c r="AQ201" s="61"/>
      <c r="AR201" s="1">
        <f>COUNTIF($AS$176:$AS200,$AS201)</f>
        <v>10</v>
      </c>
      <c r="AS201" s="1" t="str">
        <f t="shared" si="59"/>
        <v>00</v>
      </c>
      <c r="AU201" s="1" t="str">
        <f t="shared" si="60"/>
        <v>00</v>
      </c>
      <c r="AV201" s="1">
        <f>COUNTIF($AS$176:$AS200,$AS201)</f>
        <v>10</v>
      </c>
      <c r="AW201" s="8" t="str">
        <f t="shared" si="61"/>
        <v>Ignore me</v>
      </c>
      <c r="AX201" s="252">
        <f t="array" ref="AX201">IF(SUM($C$183:$C$189)=0,$D$35,MIN(IF($C$183:$C$189&gt;0,$B$183:$B$189)))</f>
        <v>45719</v>
      </c>
      <c r="AY201" s="252">
        <f t="array" ref="AY201">IF(SUM($C$183:$C$189)=0,$AB$35,MAX(IF($C$183:$C$189&gt;0,$B$183:$B$189)))</f>
        <v>45725</v>
      </c>
      <c r="AZ201" s="253">
        <f t="shared" si="84"/>
        <v>0</v>
      </c>
      <c r="BA201" s="216">
        <f t="shared" si="68"/>
        <v>0</v>
      </c>
      <c r="BB201" s="28">
        <f>$BE$167</f>
        <v>0</v>
      </c>
      <c r="BC201" s="216">
        <f t="shared" si="69"/>
        <v>0</v>
      </c>
      <c r="BD201" s="28">
        <f>$BE$167</f>
        <v>0</v>
      </c>
      <c r="BE201" s="216">
        <f t="shared" si="70"/>
        <v>0</v>
      </c>
      <c r="BF201" s="28">
        <f>$BE$167</f>
        <v>0</v>
      </c>
      <c r="BG201" s="216">
        <f t="shared" si="71"/>
        <v>0</v>
      </c>
      <c r="BH201" s="28">
        <f>$BE$167</f>
        <v>0</v>
      </c>
      <c r="BI201" s="216">
        <f t="shared" si="72"/>
        <v>0</v>
      </c>
      <c r="BJ201" s="28">
        <f>$BE$167</f>
        <v>0</v>
      </c>
      <c r="BK201" s="216">
        <f t="shared" si="73"/>
        <v>0</v>
      </c>
      <c r="BL201" s="28">
        <f>$BE$167</f>
        <v>0</v>
      </c>
      <c r="BM201" s="216">
        <f t="shared" si="74"/>
        <v>0</v>
      </c>
      <c r="BN201" s="28">
        <f>$BE$167</f>
        <v>0</v>
      </c>
      <c r="BO201" s="216">
        <f t="shared" si="75"/>
        <v>0</v>
      </c>
      <c r="BP201" s="28">
        <f>$BE$167</f>
        <v>0</v>
      </c>
      <c r="BQ201" s="216">
        <f t="shared" si="76"/>
        <v>0</v>
      </c>
      <c r="BR201" s="28">
        <f>$BE$167</f>
        <v>0</v>
      </c>
      <c r="BS201" s="216">
        <f t="shared" si="77"/>
        <v>0</v>
      </c>
      <c r="BT201" s="28">
        <f>$BE$167</f>
        <v>0</v>
      </c>
      <c r="BU201" s="216">
        <f t="shared" si="78"/>
        <v>0</v>
      </c>
      <c r="BV201" s="28">
        <f>$BE$167</f>
        <v>0</v>
      </c>
      <c r="BW201" s="216">
        <f t="shared" si="79"/>
        <v>0</v>
      </c>
      <c r="BX201" s="28">
        <f>$BE$167</f>
        <v>0</v>
      </c>
      <c r="BY201" s="216">
        <f t="shared" si="80"/>
        <v>0</v>
      </c>
      <c r="BZ201" s="28">
        <f>$BE$167</f>
        <v>0</v>
      </c>
      <c r="CA201" s="216">
        <f t="shared" si="81"/>
        <v>0</v>
      </c>
      <c r="CB201" s="28">
        <f>$BE$167</f>
        <v>0</v>
      </c>
      <c r="CC201" s="216">
        <f t="shared" si="82"/>
        <v>0</v>
      </c>
      <c r="CD201" s="28">
        <f>$BE$167</f>
        <v>0</v>
      </c>
      <c r="CE201" s="216">
        <f t="shared" si="83"/>
        <v>0</v>
      </c>
      <c r="CF201" s="28">
        <f>$BE$167</f>
        <v>0</v>
      </c>
      <c r="CG201" s="146">
        <v>0</v>
      </c>
      <c r="CH201" s="146">
        <v>0</v>
      </c>
      <c r="CI201" s="146">
        <v>0</v>
      </c>
      <c r="CZ201" s="1" t="s">
        <v>170</v>
      </c>
      <c r="DA201" s="1" t="s">
        <v>140</v>
      </c>
      <c r="DB201" s="1" t="str">
        <f t="shared" ref="DB201:DB218" si="85">BQ146</f>
        <v>----</v>
      </c>
      <c r="DC201" s="1">
        <f t="shared" ref="DC201:DC218" si="86">BR146</f>
        <v>0</v>
      </c>
      <c r="DD201" s="146">
        <f t="shared" ref="DD201:DD218" si="87">BS146</f>
        <v>11.44</v>
      </c>
      <c r="DE201" s="146"/>
    </row>
    <row r="202" spans="2:109" hidden="1" x14ac:dyDescent="0.25">
      <c r="B202" s="308">
        <f>X$67</f>
        <v>45738</v>
      </c>
      <c r="C202" s="30">
        <f>X$80</f>
        <v>0</v>
      </c>
      <c r="AQ202" s="61"/>
      <c r="AR202" s="1">
        <f>COUNTIF($AS$176:$AS201,$AS202)</f>
        <v>11</v>
      </c>
      <c r="AS202" s="1" t="str">
        <f t="shared" si="59"/>
        <v>00</v>
      </c>
      <c r="AU202" s="1" t="str">
        <f t="shared" si="60"/>
        <v>00</v>
      </c>
      <c r="AV202" s="1">
        <f>COUNTIF($AS$176:$AS201,$AS202)</f>
        <v>11</v>
      </c>
      <c r="AW202" s="8" t="str">
        <f t="shared" si="61"/>
        <v>Ignore me</v>
      </c>
      <c r="AX202" s="252">
        <f t="array" ref="AX202">IF(SUM($C$183:$C$189)=0,$D$35,MIN(IF($C$183:$C$189&gt;0,$B$183:$B$189)))</f>
        <v>45719</v>
      </c>
      <c r="AY202" s="252">
        <f t="array" ref="AY202">IF(SUM($C$183:$C$189)=0,$AB$35,MAX(IF($C$183:$C$189&gt;0,$B$183:$B$189)))</f>
        <v>45725</v>
      </c>
      <c r="AZ202" s="253">
        <f t="shared" si="84"/>
        <v>0</v>
      </c>
      <c r="BA202" s="216">
        <f t="shared" si="68"/>
        <v>0</v>
      </c>
      <c r="BB202" s="28">
        <f>$BE$168</f>
        <v>0</v>
      </c>
      <c r="BC202" s="216">
        <f t="shared" si="69"/>
        <v>0</v>
      </c>
      <c r="BD202" s="28">
        <f>$BE$168</f>
        <v>0</v>
      </c>
      <c r="BE202" s="216">
        <f t="shared" si="70"/>
        <v>0</v>
      </c>
      <c r="BF202" s="28">
        <f>$BE$168</f>
        <v>0</v>
      </c>
      <c r="BG202" s="216">
        <f t="shared" si="71"/>
        <v>0</v>
      </c>
      <c r="BH202" s="28">
        <f>$BE$168</f>
        <v>0</v>
      </c>
      <c r="BI202" s="216">
        <f t="shared" si="72"/>
        <v>0</v>
      </c>
      <c r="BJ202" s="28">
        <f>$BE$168</f>
        <v>0</v>
      </c>
      <c r="BK202" s="216">
        <f t="shared" si="73"/>
        <v>0</v>
      </c>
      <c r="BL202" s="28">
        <f>$BE$168</f>
        <v>0</v>
      </c>
      <c r="BM202" s="216">
        <f t="shared" si="74"/>
        <v>0</v>
      </c>
      <c r="BN202" s="28">
        <f>$BE$168</f>
        <v>0</v>
      </c>
      <c r="BO202" s="216">
        <f t="shared" si="75"/>
        <v>0</v>
      </c>
      <c r="BP202" s="28">
        <f>$BE$168</f>
        <v>0</v>
      </c>
      <c r="BQ202" s="216">
        <f t="shared" si="76"/>
        <v>0</v>
      </c>
      <c r="BR202" s="28">
        <f>$BE$168</f>
        <v>0</v>
      </c>
      <c r="BS202" s="216">
        <f t="shared" si="77"/>
        <v>0</v>
      </c>
      <c r="BT202" s="28">
        <f>$BE$168</f>
        <v>0</v>
      </c>
      <c r="BU202" s="216">
        <f t="shared" si="78"/>
        <v>0</v>
      </c>
      <c r="BV202" s="28">
        <f>$BE$168</f>
        <v>0</v>
      </c>
      <c r="BW202" s="216">
        <f t="shared" si="79"/>
        <v>0</v>
      </c>
      <c r="BX202" s="28">
        <f>$BE$168</f>
        <v>0</v>
      </c>
      <c r="BY202" s="216">
        <f t="shared" si="80"/>
        <v>0</v>
      </c>
      <c r="BZ202" s="28">
        <f>$BE$168</f>
        <v>0</v>
      </c>
      <c r="CA202" s="216">
        <f t="shared" si="81"/>
        <v>0</v>
      </c>
      <c r="CB202" s="28">
        <f>$BE$168</f>
        <v>0</v>
      </c>
      <c r="CC202" s="216">
        <f t="shared" si="82"/>
        <v>0</v>
      </c>
      <c r="CD202" s="28">
        <f>$BE$168</f>
        <v>0</v>
      </c>
      <c r="CE202" s="216">
        <f t="shared" si="83"/>
        <v>0</v>
      </c>
      <c r="CF202" s="28">
        <f>$BE$168</f>
        <v>0</v>
      </c>
      <c r="CG202" s="146">
        <v>0</v>
      </c>
      <c r="CH202" s="146">
        <v>0</v>
      </c>
      <c r="CI202" s="146">
        <v>0</v>
      </c>
      <c r="CZ202" s="1" t="s">
        <v>170</v>
      </c>
      <c r="DA202" s="1" t="s">
        <v>141</v>
      </c>
      <c r="DB202" s="1" t="str">
        <f t="shared" si="85"/>
        <v>----</v>
      </c>
      <c r="DC202" s="1">
        <f t="shared" si="86"/>
        <v>0</v>
      </c>
      <c r="DD202" s="146">
        <f t="shared" si="87"/>
        <v>11.44</v>
      </c>
      <c r="DE202" s="146"/>
    </row>
    <row r="203" spans="2:109" hidden="1" x14ac:dyDescent="0.25">
      <c r="B203" s="308">
        <f>AB$67</f>
        <v>45739</v>
      </c>
      <c r="C203" s="30">
        <f>AB$80</f>
        <v>0</v>
      </c>
      <c r="AQ203" s="61"/>
      <c r="AR203" s="1">
        <f>COUNTIF($AS$176:$AS202,$AS203)</f>
        <v>12</v>
      </c>
      <c r="AS203" s="1" t="str">
        <f t="shared" si="59"/>
        <v>00</v>
      </c>
      <c r="AU203" s="1" t="str">
        <f t="shared" si="60"/>
        <v>00</v>
      </c>
      <c r="AV203" s="1">
        <f>COUNTIF($AS$176:$AS202,$AS203)</f>
        <v>12</v>
      </c>
      <c r="AW203" s="8" t="str">
        <f t="shared" si="61"/>
        <v>Ignore me</v>
      </c>
      <c r="AX203" s="252">
        <f t="array" ref="AX203">IF(SUM($C$183:$C$189)=0,$D$35,MIN(IF($C$183:$C$189&gt;0,$B$183:$B$189)))</f>
        <v>45719</v>
      </c>
      <c r="AY203" s="252">
        <f t="array" ref="AY203">IF(SUM($C$183:$C$189)=0,$AB$35,MAX(IF($C$183:$C$189&gt;0,$B$183:$B$189)))</f>
        <v>45725</v>
      </c>
      <c r="AZ203" s="253">
        <f t="shared" si="84"/>
        <v>0</v>
      </c>
      <c r="BA203" s="216">
        <f t="shared" si="68"/>
        <v>0</v>
      </c>
      <c r="BB203" s="28">
        <f>$BE$169</f>
        <v>0</v>
      </c>
      <c r="BC203" s="216">
        <f t="shared" si="69"/>
        <v>0</v>
      </c>
      <c r="BD203" s="28">
        <f>$BE$169</f>
        <v>0</v>
      </c>
      <c r="BE203" s="216">
        <f t="shared" si="70"/>
        <v>0</v>
      </c>
      <c r="BF203" s="28">
        <f>$BE$169</f>
        <v>0</v>
      </c>
      <c r="BG203" s="216">
        <f t="shared" si="71"/>
        <v>0</v>
      </c>
      <c r="BH203" s="28">
        <f>$BE$169</f>
        <v>0</v>
      </c>
      <c r="BI203" s="216">
        <f t="shared" si="72"/>
        <v>0</v>
      </c>
      <c r="BJ203" s="28">
        <f>$BE$169</f>
        <v>0</v>
      </c>
      <c r="BK203" s="216">
        <f t="shared" si="73"/>
        <v>0</v>
      </c>
      <c r="BL203" s="28">
        <f>$BE$169</f>
        <v>0</v>
      </c>
      <c r="BM203" s="216">
        <f t="shared" si="74"/>
        <v>0</v>
      </c>
      <c r="BN203" s="28">
        <f>$BE$169</f>
        <v>0</v>
      </c>
      <c r="BO203" s="216">
        <f t="shared" si="75"/>
        <v>0</v>
      </c>
      <c r="BP203" s="28">
        <f>$BE$169</f>
        <v>0</v>
      </c>
      <c r="BQ203" s="216">
        <f t="shared" si="76"/>
        <v>0</v>
      </c>
      <c r="BR203" s="28">
        <f>$BE$169</f>
        <v>0</v>
      </c>
      <c r="BS203" s="216">
        <f t="shared" si="77"/>
        <v>0</v>
      </c>
      <c r="BT203" s="28">
        <f>$BE$169</f>
        <v>0</v>
      </c>
      <c r="BU203" s="216">
        <f t="shared" si="78"/>
        <v>0</v>
      </c>
      <c r="BV203" s="28">
        <f>$BE$169</f>
        <v>0</v>
      </c>
      <c r="BW203" s="216">
        <f t="shared" si="79"/>
        <v>0</v>
      </c>
      <c r="BX203" s="28">
        <f>$BE$169</f>
        <v>0</v>
      </c>
      <c r="BY203" s="216">
        <f t="shared" si="80"/>
        <v>0</v>
      </c>
      <c r="BZ203" s="28">
        <f>$BE$169</f>
        <v>0</v>
      </c>
      <c r="CA203" s="216">
        <f t="shared" si="81"/>
        <v>0</v>
      </c>
      <c r="CB203" s="28">
        <f>$BE$169</f>
        <v>0</v>
      </c>
      <c r="CC203" s="216">
        <f t="shared" si="82"/>
        <v>0</v>
      </c>
      <c r="CD203" s="28">
        <f>$BE$169</f>
        <v>0</v>
      </c>
      <c r="CE203" s="216">
        <f t="shared" si="83"/>
        <v>0</v>
      </c>
      <c r="CF203" s="28">
        <f>$BE$169</f>
        <v>0</v>
      </c>
      <c r="CG203" s="146">
        <v>0</v>
      </c>
      <c r="CH203" s="146">
        <v>0</v>
      </c>
      <c r="CI203" s="146">
        <v>0</v>
      </c>
      <c r="CZ203" s="1" t="s">
        <v>170</v>
      </c>
      <c r="DA203" s="1" t="s">
        <v>142</v>
      </c>
      <c r="DB203" s="1" t="str">
        <f t="shared" si="85"/>
        <v>----</v>
      </c>
      <c r="DC203" s="1">
        <f t="shared" si="86"/>
        <v>0</v>
      </c>
      <c r="DD203" s="146">
        <f t="shared" si="87"/>
        <v>11.44</v>
      </c>
      <c r="DE203" s="146"/>
    </row>
    <row r="204" spans="2:109" hidden="1" x14ac:dyDescent="0.25">
      <c r="B204" s="308">
        <f>D$83</f>
        <v>45740</v>
      </c>
      <c r="C204" s="31">
        <f>D$96</f>
        <v>0</v>
      </c>
      <c r="AQ204" s="61"/>
      <c r="AR204" s="1">
        <f>COUNTIF($AS$176:$AS203,$AS204)</f>
        <v>13</v>
      </c>
      <c r="AS204" s="1" t="str">
        <f t="shared" si="59"/>
        <v>00</v>
      </c>
      <c r="AU204" s="1" t="str">
        <f t="shared" si="60"/>
        <v>00</v>
      </c>
      <c r="AV204" s="1">
        <f>COUNTIF($AS$176:$AS203,$AS204)</f>
        <v>13</v>
      </c>
      <c r="AW204" s="8" t="str">
        <f t="shared" si="61"/>
        <v>Ignore me</v>
      </c>
      <c r="AX204" s="252">
        <f t="array" ref="AX204">IF(SUM($C$183:$C$189)=0,$D$35,MIN(IF($C$183:$C$189&gt;0,$B$183:$B$189)))</f>
        <v>45719</v>
      </c>
      <c r="AY204" s="252">
        <f t="array" ref="AY204">IF(SUM($C$183:$C$189)=0,$AB$35,MAX(IF($C$183:$C$189&gt;0,$B$183:$B$189)))</f>
        <v>45725</v>
      </c>
      <c r="AZ204" s="253">
        <f t="shared" si="84"/>
        <v>0</v>
      </c>
      <c r="BA204" s="216">
        <f t="shared" si="68"/>
        <v>0</v>
      </c>
      <c r="BB204" s="28">
        <f>$BE$170</f>
        <v>0</v>
      </c>
      <c r="BC204" s="216">
        <f t="shared" si="69"/>
        <v>0</v>
      </c>
      <c r="BD204" s="28">
        <f>$BE$170</f>
        <v>0</v>
      </c>
      <c r="BE204" s="216">
        <f t="shared" si="70"/>
        <v>0</v>
      </c>
      <c r="BF204" s="28">
        <f>$BE$170</f>
        <v>0</v>
      </c>
      <c r="BG204" s="216">
        <f t="shared" si="71"/>
        <v>0</v>
      </c>
      <c r="BH204" s="28">
        <f>$BE$170</f>
        <v>0</v>
      </c>
      <c r="BI204" s="216">
        <f t="shared" si="72"/>
        <v>0</v>
      </c>
      <c r="BJ204" s="28">
        <f>$BE$170</f>
        <v>0</v>
      </c>
      <c r="BK204" s="216">
        <f t="shared" si="73"/>
        <v>0</v>
      </c>
      <c r="BL204" s="28">
        <f>$BE$170</f>
        <v>0</v>
      </c>
      <c r="BM204" s="216">
        <f t="shared" si="74"/>
        <v>0</v>
      </c>
      <c r="BN204" s="28">
        <f>$BE$170</f>
        <v>0</v>
      </c>
      <c r="BO204" s="216">
        <f t="shared" si="75"/>
        <v>0</v>
      </c>
      <c r="BP204" s="28">
        <f>$BE$170</f>
        <v>0</v>
      </c>
      <c r="BQ204" s="216">
        <f t="shared" si="76"/>
        <v>0</v>
      </c>
      <c r="BR204" s="28">
        <f>$BE$170</f>
        <v>0</v>
      </c>
      <c r="BS204" s="216">
        <f t="shared" si="77"/>
        <v>0</v>
      </c>
      <c r="BT204" s="28">
        <f>$BE$170</f>
        <v>0</v>
      </c>
      <c r="BU204" s="216">
        <f t="shared" si="78"/>
        <v>0</v>
      </c>
      <c r="BV204" s="28">
        <f>$BE$170</f>
        <v>0</v>
      </c>
      <c r="BW204" s="216">
        <f t="shared" si="79"/>
        <v>0</v>
      </c>
      <c r="BX204" s="28">
        <f>$BE$170</f>
        <v>0</v>
      </c>
      <c r="BY204" s="216">
        <f t="shared" si="80"/>
        <v>0</v>
      </c>
      <c r="BZ204" s="28">
        <f>$BE$170</f>
        <v>0</v>
      </c>
      <c r="CA204" s="216">
        <f t="shared" si="81"/>
        <v>0</v>
      </c>
      <c r="CB204" s="28">
        <f>$BE$170</f>
        <v>0</v>
      </c>
      <c r="CC204" s="216">
        <f t="shared" si="82"/>
        <v>0</v>
      </c>
      <c r="CD204" s="28">
        <f>$BE$170</f>
        <v>0</v>
      </c>
      <c r="CE204" s="216">
        <f t="shared" si="83"/>
        <v>0</v>
      </c>
      <c r="CF204" s="28">
        <f>$BE$170</f>
        <v>0</v>
      </c>
      <c r="CG204" s="146">
        <v>0</v>
      </c>
      <c r="CH204" s="146">
        <v>0</v>
      </c>
      <c r="CI204" s="146">
        <v>0</v>
      </c>
      <c r="CZ204" s="1" t="s">
        <v>170</v>
      </c>
      <c r="DA204" s="1" t="s">
        <v>140</v>
      </c>
      <c r="DB204" s="1" t="str">
        <f t="shared" si="85"/>
        <v>----</v>
      </c>
      <c r="DC204" s="1">
        <f t="shared" si="86"/>
        <v>0</v>
      </c>
      <c r="DD204" s="146">
        <f t="shared" si="87"/>
        <v>11.44</v>
      </c>
      <c r="DE204" s="146"/>
    </row>
    <row r="205" spans="2:109" hidden="1" x14ac:dyDescent="0.25">
      <c r="B205" s="308">
        <f>H$83</f>
        <v>45741</v>
      </c>
      <c r="C205" s="31">
        <f>H$96</f>
        <v>0</v>
      </c>
      <c r="AQ205" s="61"/>
      <c r="AR205" s="1">
        <f>COUNTIF($AS$176:$AS204,$AS205)</f>
        <v>14</v>
      </c>
      <c r="AS205" s="1" t="str">
        <f t="shared" si="59"/>
        <v>00</v>
      </c>
      <c r="AU205" s="1" t="str">
        <f t="shared" si="60"/>
        <v>00</v>
      </c>
      <c r="AV205" s="1">
        <f>COUNTIF($AS$176:$AS204,$AS205)</f>
        <v>14</v>
      </c>
      <c r="AW205" s="8" t="str">
        <f t="shared" si="61"/>
        <v>Ignore me</v>
      </c>
      <c r="AX205" s="252">
        <f t="array" ref="AX205">IF(SUM($C$183:$C$189)=0,$D$35,MIN(IF($C$183:$C$189&gt;0,$B$183:$B$189)))</f>
        <v>45719</v>
      </c>
      <c r="AY205" s="252">
        <f t="array" ref="AY205">IF(SUM($C$183:$C$189)=0,$AB$35,MAX(IF($C$183:$C$189&gt;0,$B$183:$B$189)))</f>
        <v>45725</v>
      </c>
      <c r="AZ205" s="253">
        <f t="shared" si="84"/>
        <v>0</v>
      </c>
      <c r="BA205" s="216">
        <f t="shared" si="68"/>
        <v>0</v>
      </c>
      <c r="BB205" s="28">
        <f>$BE$171</f>
        <v>0</v>
      </c>
      <c r="BC205" s="216">
        <f t="shared" si="69"/>
        <v>0</v>
      </c>
      <c r="BD205" s="28">
        <f>$BE$171</f>
        <v>0</v>
      </c>
      <c r="BE205" s="216">
        <f t="shared" si="70"/>
        <v>0</v>
      </c>
      <c r="BF205" s="28">
        <f>$BE$171</f>
        <v>0</v>
      </c>
      <c r="BG205" s="216">
        <f t="shared" si="71"/>
        <v>0</v>
      </c>
      <c r="BH205" s="28">
        <f>$BE$171</f>
        <v>0</v>
      </c>
      <c r="BI205" s="216">
        <f t="shared" si="72"/>
        <v>0</v>
      </c>
      <c r="BJ205" s="28">
        <f>$BE$171</f>
        <v>0</v>
      </c>
      <c r="BK205" s="216">
        <f t="shared" si="73"/>
        <v>0</v>
      </c>
      <c r="BL205" s="28">
        <f>$BE$171</f>
        <v>0</v>
      </c>
      <c r="BM205" s="216">
        <f t="shared" si="74"/>
        <v>0</v>
      </c>
      <c r="BN205" s="28">
        <f>$BE$171</f>
        <v>0</v>
      </c>
      <c r="BO205" s="216">
        <f t="shared" si="75"/>
        <v>0</v>
      </c>
      <c r="BP205" s="28">
        <f>$BE$171</f>
        <v>0</v>
      </c>
      <c r="BQ205" s="216">
        <f t="shared" si="76"/>
        <v>0</v>
      </c>
      <c r="BR205" s="28">
        <f>$BE$171</f>
        <v>0</v>
      </c>
      <c r="BS205" s="216">
        <f t="shared" si="77"/>
        <v>0</v>
      </c>
      <c r="BT205" s="28">
        <f>$BE$171</f>
        <v>0</v>
      </c>
      <c r="BU205" s="216">
        <f t="shared" si="78"/>
        <v>0</v>
      </c>
      <c r="BV205" s="28">
        <f>$BE$171</f>
        <v>0</v>
      </c>
      <c r="BW205" s="216">
        <f t="shared" si="79"/>
        <v>0</v>
      </c>
      <c r="BX205" s="28">
        <f>$BE$171</f>
        <v>0</v>
      </c>
      <c r="BY205" s="216">
        <f t="shared" si="80"/>
        <v>0</v>
      </c>
      <c r="BZ205" s="28">
        <f>$BE$171</f>
        <v>0</v>
      </c>
      <c r="CA205" s="216">
        <f t="shared" si="81"/>
        <v>0</v>
      </c>
      <c r="CB205" s="28">
        <f>$BE$171</f>
        <v>0</v>
      </c>
      <c r="CC205" s="216">
        <f t="shared" si="82"/>
        <v>0</v>
      </c>
      <c r="CD205" s="28">
        <f>$BE$171</f>
        <v>0</v>
      </c>
      <c r="CE205" s="216">
        <f t="shared" si="83"/>
        <v>0</v>
      </c>
      <c r="CF205" s="28">
        <f>$BE$171</f>
        <v>0</v>
      </c>
      <c r="CG205" s="146">
        <v>0</v>
      </c>
      <c r="CH205" s="146">
        <v>0</v>
      </c>
      <c r="CI205" s="146">
        <v>0</v>
      </c>
      <c r="CZ205" s="1" t="s">
        <v>170</v>
      </c>
      <c r="DA205" s="1" t="s">
        <v>141</v>
      </c>
      <c r="DB205" s="1" t="str">
        <f t="shared" si="85"/>
        <v>----</v>
      </c>
      <c r="DC205" s="1">
        <f t="shared" si="86"/>
        <v>0</v>
      </c>
      <c r="DD205" s="146">
        <f t="shared" si="87"/>
        <v>11.44</v>
      </c>
      <c r="DE205" s="146"/>
    </row>
    <row r="206" spans="2:109" hidden="1" x14ac:dyDescent="0.25">
      <c r="B206" s="308">
        <f>L$83</f>
        <v>45742</v>
      </c>
      <c r="C206" s="31">
        <f>L$96</f>
        <v>0</v>
      </c>
      <c r="AQ206" s="61"/>
      <c r="AR206" s="1">
        <f>COUNTIF($AS$176:$AS205,$AS206)</f>
        <v>1</v>
      </c>
      <c r="AS206" s="1" t="str">
        <f t="shared" si="59"/>
        <v>0382645</v>
      </c>
      <c r="AU206" s="1" t="str">
        <f t="shared" si="60"/>
        <v>0382645</v>
      </c>
      <c r="AV206" s="1">
        <f>COUNTIF($AS$176:$AS205,$AS206)</f>
        <v>1</v>
      </c>
      <c r="AW206" s="8" t="str">
        <f t="shared" si="61"/>
        <v>Ignore me</v>
      </c>
      <c r="AX206" s="252">
        <f t="array" ref="AX206">IF(SUM($C$183:$C$189)=0,$D$35,MIN(IF($C$183:$C$189&gt;0,$B$183:$B$189)))</f>
        <v>45719</v>
      </c>
      <c r="AY206" s="252">
        <f t="array" ref="AY206">IF(SUM($C$183:$C$189)=0,$AB$35,MAX(IF($C$183:$C$189&gt;0,$B$183:$B$189)))</f>
        <v>45725</v>
      </c>
      <c r="AZ206" s="253">
        <f t="shared" ref="AZ206:AZ211" si="88">$H$109</f>
        <v>0</v>
      </c>
      <c r="BA206" s="216">
        <f t="shared" si="68"/>
        <v>0</v>
      </c>
      <c r="BB206" s="28">
        <f>$BE$166</f>
        <v>11.44</v>
      </c>
      <c r="BC206" s="216">
        <f t="shared" si="69"/>
        <v>0</v>
      </c>
      <c r="BD206" s="28">
        <f>$BE$166</f>
        <v>11.44</v>
      </c>
      <c r="BE206" s="216">
        <f t="shared" si="70"/>
        <v>0</v>
      </c>
      <c r="BF206" s="28">
        <f>$BE$166</f>
        <v>11.44</v>
      </c>
      <c r="BG206" s="216">
        <f t="shared" si="71"/>
        <v>0</v>
      </c>
      <c r="BH206" s="28">
        <f>$BE$166</f>
        <v>11.44</v>
      </c>
      <c r="BI206" s="216">
        <f t="shared" si="72"/>
        <v>0</v>
      </c>
      <c r="BJ206" s="28">
        <f>$BE$166</f>
        <v>11.44</v>
      </c>
      <c r="BK206" s="216">
        <f t="shared" si="73"/>
        <v>0</v>
      </c>
      <c r="BL206" s="28">
        <f>$BE$166</f>
        <v>11.44</v>
      </c>
      <c r="BM206" s="216">
        <f t="shared" si="74"/>
        <v>0</v>
      </c>
      <c r="BN206" s="28">
        <f>$BE$166</f>
        <v>11.44</v>
      </c>
      <c r="BO206" s="216">
        <f t="shared" si="75"/>
        <v>0</v>
      </c>
      <c r="BP206" s="28">
        <f>$BE$166</f>
        <v>11.44</v>
      </c>
      <c r="BQ206" s="216">
        <f t="shared" si="76"/>
        <v>0</v>
      </c>
      <c r="BR206" s="28">
        <f>$BE$166</f>
        <v>11.44</v>
      </c>
      <c r="BS206" s="216">
        <f t="shared" si="77"/>
        <v>0</v>
      </c>
      <c r="BT206" s="28">
        <f>$BE$166</f>
        <v>11.44</v>
      </c>
      <c r="BU206" s="216">
        <f t="shared" si="78"/>
        <v>0</v>
      </c>
      <c r="BV206" s="28">
        <f>$BE$166</f>
        <v>11.44</v>
      </c>
      <c r="BW206" s="216">
        <f t="shared" si="79"/>
        <v>0</v>
      </c>
      <c r="BX206" s="28">
        <f>$BE$166</f>
        <v>11.44</v>
      </c>
      <c r="BY206" s="216">
        <f t="shared" si="80"/>
        <v>0</v>
      </c>
      <c r="BZ206" s="28">
        <f>$BE$166</f>
        <v>11.44</v>
      </c>
      <c r="CA206" s="216">
        <f t="shared" si="81"/>
        <v>0</v>
      </c>
      <c r="CB206" s="28">
        <f>$BE$166</f>
        <v>11.44</v>
      </c>
      <c r="CC206" s="216">
        <f t="shared" si="82"/>
        <v>0</v>
      </c>
      <c r="CD206" s="28">
        <f>$BE$166</f>
        <v>11.44</v>
      </c>
      <c r="CE206" s="216">
        <f t="shared" si="83"/>
        <v>0</v>
      </c>
      <c r="CF206" s="28">
        <f>$BE$166</f>
        <v>11.44</v>
      </c>
      <c r="CG206" s="146">
        <v>0</v>
      </c>
      <c r="CH206" s="146">
        <v>0</v>
      </c>
      <c r="CI206" s="146">
        <v>0</v>
      </c>
      <c r="CZ206" s="1" t="s">
        <v>170</v>
      </c>
      <c r="DA206" s="1" t="s">
        <v>142</v>
      </c>
      <c r="DB206" s="1" t="str">
        <f t="shared" si="85"/>
        <v>----</v>
      </c>
      <c r="DC206" s="1">
        <f t="shared" si="86"/>
        <v>0</v>
      </c>
      <c r="DD206" s="146">
        <f t="shared" si="87"/>
        <v>11.44</v>
      </c>
      <c r="DE206" s="146"/>
    </row>
    <row r="207" spans="2:109" hidden="1" x14ac:dyDescent="0.25">
      <c r="B207" s="308">
        <f>P$83</f>
        <v>45743</v>
      </c>
      <c r="C207" s="31">
        <f>P$96</f>
        <v>0</v>
      </c>
      <c r="AQ207" s="61"/>
      <c r="AR207" s="1">
        <f>COUNTIF($AS$176:$AS206,$AS207)</f>
        <v>15</v>
      </c>
      <c r="AS207" s="1" t="str">
        <f t="shared" si="59"/>
        <v>00</v>
      </c>
      <c r="AU207" s="1" t="str">
        <f t="shared" si="60"/>
        <v>00</v>
      </c>
      <c r="AV207" s="1">
        <f>COUNTIF($AS$176:$AS206,$AS207)</f>
        <v>15</v>
      </c>
      <c r="AW207" s="8" t="str">
        <f t="shared" si="61"/>
        <v>Ignore me</v>
      </c>
      <c r="AX207" s="252">
        <f t="array" ref="AX207">IF(SUM($C$183:$C$189)=0,$D$35,MIN(IF($C$183:$C$189&gt;0,$B$183:$B$189)))</f>
        <v>45719</v>
      </c>
      <c r="AY207" s="252">
        <f t="array" ref="AY207">IF(SUM($C$183:$C$189)=0,$AB$35,MAX(IF($C$183:$C$189&gt;0,$B$183:$B$189)))</f>
        <v>45725</v>
      </c>
      <c r="AZ207" s="253">
        <f t="shared" si="88"/>
        <v>0</v>
      </c>
      <c r="BA207" s="216">
        <f t="shared" si="68"/>
        <v>0</v>
      </c>
      <c r="BB207" s="28">
        <f>$BE$167</f>
        <v>0</v>
      </c>
      <c r="BC207" s="216">
        <f t="shared" si="69"/>
        <v>0</v>
      </c>
      <c r="BD207" s="28">
        <f>$BE$167</f>
        <v>0</v>
      </c>
      <c r="BE207" s="216">
        <f t="shared" si="70"/>
        <v>0</v>
      </c>
      <c r="BF207" s="28">
        <f>$BE$167</f>
        <v>0</v>
      </c>
      <c r="BG207" s="216">
        <f t="shared" si="71"/>
        <v>0</v>
      </c>
      <c r="BH207" s="28">
        <f>$BE$167</f>
        <v>0</v>
      </c>
      <c r="BI207" s="216">
        <f t="shared" si="72"/>
        <v>0</v>
      </c>
      <c r="BJ207" s="28">
        <f>$BE$167</f>
        <v>0</v>
      </c>
      <c r="BK207" s="216">
        <f t="shared" si="73"/>
        <v>0</v>
      </c>
      <c r="BL207" s="28">
        <f>$BE$167</f>
        <v>0</v>
      </c>
      <c r="BM207" s="216">
        <f t="shared" si="74"/>
        <v>0</v>
      </c>
      <c r="BN207" s="28">
        <f>$BE$167</f>
        <v>0</v>
      </c>
      <c r="BO207" s="216">
        <f t="shared" si="75"/>
        <v>0</v>
      </c>
      <c r="BP207" s="28">
        <f>$BE$167</f>
        <v>0</v>
      </c>
      <c r="BQ207" s="216">
        <f t="shared" si="76"/>
        <v>0</v>
      </c>
      <c r="BR207" s="28">
        <f>$BE$167</f>
        <v>0</v>
      </c>
      <c r="BS207" s="216">
        <f t="shared" si="77"/>
        <v>0</v>
      </c>
      <c r="BT207" s="28">
        <f>$BE$167</f>
        <v>0</v>
      </c>
      <c r="BU207" s="216">
        <f t="shared" si="78"/>
        <v>0</v>
      </c>
      <c r="BV207" s="28">
        <f>$BE$167</f>
        <v>0</v>
      </c>
      <c r="BW207" s="216">
        <f t="shared" si="79"/>
        <v>0</v>
      </c>
      <c r="BX207" s="28">
        <f>$BE$167</f>
        <v>0</v>
      </c>
      <c r="BY207" s="216">
        <f t="shared" si="80"/>
        <v>0</v>
      </c>
      <c r="BZ207" s="28">
        <f>$BE$167</f>
        <v>0</v>
      </c>
      <c r="CA207" s="216">
        <f t="shared" si="81"/>
        <v>0</v>
      </c>
      <c r="CB207" s="28">
        <f>$BE$167</f>
        <v>0</v>
      </c>
      <c r="CC207" s="216">
        <f t="shared" si="82"/>
        <v>0</v>
      </c>
      <c r="CD207" s="28">
        <f>$BE$167</f>
        <v>0</v>
      </c>
      <c r="CE207" s="216">
        <f t="shared" si="83"/>
        <v>0</v>
      </c>
      <c r="CF207" s="28">
        <f>$BE$167</f>
        <v>0</v>
      </c>
      <c r="CG207" s="146">
        <v>0</v>
      </c>
      <c r="CH207" s="146">
        <v>0</v>
      </c>
      <c r="CI207" s="146">
        <v>0</v>
      </c>
      <c r="CZ207" s="1" t="s">
        <v>172</v>
      </c>
      <c r="DA207" s="1" t="s">
        <v>140</v>
      </c>
      <c r="DB207" s="1" t="str">
        <f t="shared" si="85"/>
        <v>----</v>
      </c>
      <c r="DC207" s="1">
        <f t="shared" si="86"/>
        <v>0</v>
      </c>
      <c r="DD207" s="146">
        <f t="shared" si="87"/>
        <v>11.44</v>
      </c>
      <c r="DE207" s="146"/>
    </row>
    <row r="208" spans="2:109" hidden="1" x14ac:dyDescent="0.25">
      <c r="B208" s="308">
        <f>T$83</f>
        <v>45744</v>
      </c>
      <c r="C208" s="31">
        <f>T$96</f>
        <v>0</v>
      </c>
      <c r="AQ208" s="61"/>
      <c r="AR208" s="1">
        <f>COUNTIF($AS$176:$AS207,$AS208)</f>
        <v>16</v>
      </c>
      <c r="AS208" s="1" t="str">
        <f t="shared" si="59"/>
        <v>00</v>
      </c>
      <c r="AU208" s="1" t="str">
        <f t="shared" si="60"/>
        <v>00</v>
      </c>
      <c r="AV208" s="1">
        <f>COUNTIF($AS$176:$AS207,$AS208)</f>
        <v>16</v>
      </c>
      <c r="AW208" s="8" t="str">
        <f t="shared" si="61"/>
        <v>Ignore me</v>
      </c>
      <c r="AX208" s="252">
        <f t="array" ref="AX208">IF(SUM($C$183:$C$189)=0,$D$35,MIN(IF($C$183:$C$189&gt;0,$B$183:$B$189)))</f>
        <v>45719</v>
      </c>
      <c r="AY208" s="252">
        <f t="array" ref="AY208">IF(SUM($C$183:$C$189)=0,$AB$35,MAX(IF($C$183:$C$189&gt;0,$B$183:$B$189)))</f>
        <v>45725</v>
      </c>
      <c r="AZ208" s="253">
        <f t="shared" si="88"/>
        <v>0</v>
      </c>
      <c r="BA208" s="216">
        <f t="shared" si="68"/>
        <v>0</v>
      </c>
      <c r="BB208" s="28">
        <f>$BE$168</f>
        <v>0</v>
      </c>
      <c r="BC208" s="216">
        <f t="shared" si="69"/>
        <v>0</v>
      </c>
      <c r="BD208" s="28">
        <f>$BE$168</f>
        <v>0</v>
      </c>
      <c r="BE208" s="216">
        <f t="shared" si="70"/>
        <v>0</v>
      </c>
      <c r="BF208" s="28">
        <f>$BE$168</f>
        <v>0</v>
      </c>
      <c r="BG208" s="216">
        <f t="shared" si="71"/>
        <v>0</v>
      </c>
      <c r="BH208" s="28">
        <f>$BE$168</f>
        <v>0</v>
      </c>
      <c r="BI208" s="216">
        <f t="shared" si="72"/>
        <v>0</v>
      </c>
      <c r="BJ208" s="28">
        <f>$BE$168</f>
        <v>0</v>
      </c>
      <c r="BK208" s="216">
        <f t="shared" si="73"/>
        <v>0</v>
      </c>
      <c r="BL208" s="28">
        <f>$BE$168</f>
        <v>0</v>
      </c>
      <c r="BM208" s="216">
        <f t="shared" si="74"/>
        <v>0</v>
      </c>
      <c r="BN208" s="28">
        <f>$BE$168</f>
        <v>0</v>
      </c>
      <c r="BO208" s="216">
        <f t="shared" si="75"/>
        <v>0</v>
      </c>
      <c r="BP208" s="28">
        <f>$BE$168</f>
        <v>0</v>
      </c>
      <c r="BQ208" s="216">
        <f t="shared" si="76"/>
        <v>0</v>
      </c>
      <c r="BR208" s="28">
        <f>$BE$168</f>
        <v>0</v>
      </c>
      <c r="BS208" s="216">
        <f t="shared" si="77"/>
        <v>0</v>
      </c>
      <c r="BT208" s="28">
        <f>$BE$168</f>
        <v>0</v>
      </c>
      <c r="BU208" s="216">
        <f t="shared" si="78"/>
        <v>0</v>
      </c>
      <c r="BV208" s="28">
        <f>$BE$168</f>
        <v>0</v>
      </c>
      <c r="BW208" s="216">
        <f t="shared" si="79"/>
        <v>0</v>
      </c>
      <c r="BX208" s="28">
        <f>$BE$168</f>
        <v>0</v>
      </c>
      <c r="BY208" s="216">
        <f t="shared" si="80"/>
        <v>0</v>
      </c>
      <c r="BZ208" s="28">
        <f>$BE$168</f>
        <v>0</v>
      </c>
      <c r="CA208" s="216">
        <f t="shared" si="81"/>
        <v>0</v>
      </c>
      <c r="CB208" s="28">
        <f>$BE$168</f>
        <v>0</v>
      </c>
      <c r="CC208" s="216">
        <f t="shared" si="82"/>
        <v>0</v>
      </c>
      <c r="CD208" s="28">
        <f>$BE$168</f>
        <v>0</v>
      </c>
      <c r="CE208" s="216">
        <f t="shared" si="83"/>
        <v>0</v>
      </c>
      <c r="CF208" s="28">
        <f>$BE$168</f>
        <v>0</v>
      </c>
      <c r="CG208" s="146">
        <v>0</v>
      </c>
      <c r="CH208" s="146">
        <v>0</v>
      </c>
      <c r="CI208" s="146">
        <v>0</v>
      </c>
      <c r="CZ208" s="1" t="s">
        <v>172</v>
      </c>
      <c r="DA208" s="1" t="s">
        <v>141</v>
      </c>
      <c r="DB208" s="1" t="str">
        <f t="shared" si="85"/>
        <v>----</v>
      </c>
      <c r="DC208" s="1">
        <f t="shared" si="86"/>
        <v>0</v>
      </c>
      <c r="DD208" s="146">
        <f t="shared" si="87"/>
        <v>11.44</v>
      </c>
      <c r="DE208" s="146"/>
    </row>
    <row r="209" spans="2:109" hidden="1" x14ac:dyDescent="0.25">
      <c r="B209" s="308">
        <f>X$83</f>
        <v>45745</v>
      </c>
      <c r="C209" s="31">
        <f>X$96</f>
        <v>0</v>
      </c>
      <c r="AQ209" s="61"/>
      <c r="AR209" s="1">
        <f>COUNTIF($AS$176:$AS208,$AS209)</f>
        <v>17</v>
      </c>
      <c r="AS209" s="1" t="str">
        <f t="shared" si="59"/>
        <v>00</v>
      </c>
      <c r="AU209" s="1" t="str">
        <f t="shared" si="60"/>
        <v>00</v>
      </c>
      <c r="AV209" s="1">
        <f>COUNTIF($AS$176:$AS208,$AS209)</f>
        <v>17</v>
      </c>
      <c r="AW209" s="8" t="str">
        <f t="shared" si="61"/>
        <v>Ignore me</v>
      </c>
      <c r="AX209" s="252">
        <f t="array" ref="AX209">IF(SUM($C$183:$C$189)=0,$D$35,MIN(IF($C$183:$C$189&gt;0,$B$183:$B$189)))</f>
        <v>45719</v>
      </c>
      <c r="AY209" s="252">
        <f t="array" ref="AY209">IF(SUM($C$183:$C$189)=0,$AB$35,MAX(IF($C$183:$C$189&gt;0,$B$183:$B$189)))</f>
        <v>45725</v>
      </c>
      <c r="AZ209" s="253">
        <f t="shared" si="88"/>
        <v>0</v>
      </c>
      <c r="BA209" s="216">
        <f t="shared" si="68"/>
        <v>0</v>
      </c>
      <c r="BB209" s="28">
        <f>$BE$169</f>
        <v>0</v>
      </c>
      <c r="BC209" s="216">
        <f t="shared" si="69"/>
        <v>0</v>
      </c>
      <c r="BD209" s="28">
        <f>$BE$169</f>
        <v>0</v>
      </c>
      <c r="BE209" s="216">
        <f t="shared" si="70"/>
        <v>0</v>
      </c>
      <c r="BF209" s="28">
        <f>$BE$169</f>
        <v>0</v>
      </c>
      <c r="BG209" s="216">
        <f t="shared" si="71"/>
        <v>0</v>
      </c>
      <c r="BH209" s="28">
        <f>$BE$169</f>
        <v>0</v>
      </c>
      <c r="BI209" s="216">
        <f t="shared" si="72"/>
        <v>0</v>
      </c>
      <c r="BJ209" s="28">
        <f>$BE$169</f>
        <v>0</v>
      </c>
      <c r="BK209" s="216">
        <f t="shared" si="73"/>
        <v>0</v>
      </c>
      <c r="BL209" s="28">
        <f>$BE$169</f>
        <v>0</v>
      </c>
      <c r="BM209" s="216">
        <f t="shared" si="74"/>
        <v>0</v>
      </c>
      <c r="BN209" s="28">
        <f>$BE$169</f>
        <v>0</v>
      </c>
      <c r="BO209" s="216">
        <f t="shared" si="75"/>
        <v>0</v>
      </c>
      <c r="BP209" s="28">
        <f>$BE$169</f>
        <v>0</v>
      </c>
      <c r="BQ209" s="216">
        <f t="shared" si="76"/>
        <v>0</v>
      </c>
      <c r="BR209" s="28">
        <f>$BE$169</f>
        <v>0</v>
      </c>
      <c r="BS209" s="216">
        <f t="shared" si="77"/>
        <v>0</v>
      </c>
      <c r="BT209" s="28">
        <f>$BE$169</f>
        <v>0</v>
      </c>
      <c r="BU209" s="216">
        <f t="shared" si="78"/>
        <v>0</v>
      </c>
      <c r="BV209" s="28">
        <f>$BE$169</f>
        <v>0</v>
      </c>
      <c r="BW209" s="216">
        <f t="shared" si="79"/>
        <v>0</v>
      </c>
      <c r="BX209" s="28">
        <f>$BE$169</f>
        <v>0</v>
      </c>
      <c r="BY209" s="216">
        <f t="shared" si="80"/>
        <v>0</v>
      </c>
      <c r="BZ209" s="28">
        <f>$BE$169</f>
        <v>0</v>
      </c>
      <c r="CA209" s="216">
        <f t="shared" si="81"/>
        <v>0</v>
      </c>
      <c r="CB209" s="28">
        <f>$BE$169</f>
        <v>0</v>
      </c>
      <c r="CC209" s="216">
        <f t="shared" si="82"/>
        <v>0</v>
      </c>
      <c r="CD209" s="28">
        <f>$BE$169</f>
        <v>0</v>
      </c>
      <c r="CE209" s="216">
        <f t="shared" si="83"/>
        <v>0</v>
      </c>
      <c r="CF209" s="28">
        <f>$BE$169</f>
        <v>0</v>
      </c>
      <c r="CG209" s="146">
        <v>0</v>
      </c>
      <c r="CH209" s="146">
        <v>0</v>
      </c>
      <c r="CI209" s="146">
        <v>0</v>
      </c>
      <c r="CZ209" s="1" t="s">
        <v>172</v>
      </c>
      <c r="DA209" s="1" t="s">
        <v>142</v>
      </c>
      <c r="DB209" s="1" t="str">
        <f t="shared" si="85"/>
        <v>----</v>
      </c>
      <c r="DC209" s="1">
        <f t="shared" si="86"/>
        <v>0</v>
      </c>
      <c r="DD209" s="146">
        <f t="shared" si="87"/>
        <v>11.44</v>
      </c>
      <c r="DE209" s="146"/>
    </row>
    <row r="210" spans="2:109" hidden="1" x14ac:dyDescent="0.25">
      <c r="B210" s="308">
        <f>AB$83</f>
        <v>45746</v>
      </c>
      <c r="C210" s="31">
        <f>AB$96</f>
        <v>0</v>
      </c>
      <c r="AQ210" s="61"/>
      <c r="AR210" s="1">
        <f>COUNTIF($AS$176:$AS209,$AS210)</f>
        <v>18</v>
      </c>
      <c r="AS210" s="1" t="str">
        <f t="shared" si="59"/>
        <v>00</v>
      </c>
      <c r="AU210" s="1" t="str">
        <f t="shared" si="60"/>
        <v>00</v>
      </c>
      <c r="AV210" s="1">
        <f>COUNTIF($AS$176:$AS209,$AS210)</f>
        <v>18</v>
      </c>
      <c r="AW210" s="8" t="str">
        <f t="shared" si="61"/>
        <v>Ignore me</v>
      </c>
      <c r="AX210" s="252">
        <f t="array" ref="AX210">IF(SUM($C$183:$C$189)=0,$D$35,MIN(IF($C$183:$C$189&gt;0,$B$183:$B$189)))</f>
        <v>45719</v>
      </c>
      <c r="AY210" s="252">
        <f t="array" ref="AY210">IF(SUM($C$183:$C$189)=0,$AB$35,MAX(IF($C$183:$C$189&gt;0,$B$183:$B$189)))</f>
        <v>45725</v>
      </c>
      <c r="AZ210" s="253">
        <f t="shared" si="88"/>
        <v>0</v>
      </c>
      <c r="BA210" s="216">
        <f t="shared" si="68"/>
        <v>0</v>
      </c>
      <c r="BB210" s="28">
        <f>$BE$170</f>
        <v>0</v>
      </c>
      <c r="BC210" s="216">
        <f t="shared" si="69"/>
        <v>0</v>
      </c>
      <c r="BD210" s="28">
        <f>$BE$170</f>
        <v>0</v>
      </c>
      <c r="BE210" s="216">
        <f t="shared" si="70"/>
        <v>0</v>
      </c>
      <c r="BF210" s="28">
        <f>$BE$170</f>
        <v>0</v>
      </c>
      <c r="BG210" s="216">
        <f t="shared" si="71"/>
        <v>0</v>
      </c>
      <c r="BH210" s="28">
        <f>$BE$170</f>
        <v>0</v>
      </c>
      <c r="BI210" s="216">
        <f t="shared" si="72"/>
        <v>0</v>
      </c>
      <c r="BJ210" s="28">
        <f>$BE$170</f>
        <v>0</v>
      </c>
      <c r="BK210" s="216">
        <f t="shared" si="73"/>
        <v>0</v>
      </c>
      <c r="BL210" s="28">
        <f>$BE$170</f>
        <v>0</v>
      </c>
      <c r="BM210" s="216">
        <f t="shared" si="74"/>
        <v>0</v>
      </c>
      <c r="BN210" s="28">
        <f>$BE$170</f>
        <v>0</v>
      </c>
      <c r="BO210" s="216">
        <f t="shared" si="75"/>
        <v>0</v>
      </c>
      <c r="BP210" s="28">
        <f>$BE$170</f>
        <v>0</v>
      </c>
      <c r="BQ210" s="216">
        <f t="shared" si="76"/>
        <v>0</v>
      </c>
      <c r="BR210" s="28">
        <f>$BE$170</f>
        <v>0</v>
      </c>
      <c r="BS210" s="216">
        <f t="shared" si="77"/>
        <v>0</v>
      </c>
      <c r="BT210" s="28">
        <f>$BE$170</f>
        <v>0</v>
      </c>
      <c r="BU210" s="216">
        <f t="shared" si="78"/>
        <v>0</v>
      </c>
      <c r="BV210" s="28">
        <f>$BE$170</f>
        <v>0</v>
      </c>
      <c r="BW210" s="216">
        <f t="shared" si="79"/>
        <v>0</v>
      </c>
      <c r="BX210" s="28">
        <f>$BE$170</f>
        <v>0</v>
      </c>
      <c r="BY210" s="216">
        <f t="shared" si="80"/>
        <v>0</v>
      </c>
      <c r="BZ210" s="28">
        <f>$BE$170</f>
        <v>0</v>
      </c>
      <c r="CA210" s="216">
        <f t="shared" si="81"/>
        <v>0</v>
      </c>
      <c r="CB210" s="28">
        <f>$BE$170</f>
        <v>0</v>
      </c>
      <c r="CC210" s="216">
        <f t="shared" si="82"/>
        <v>0</v>
      </c>
      <c r="CD210" s="28">
        <f>$BE$170</f>
        <v>0</v>
      </c>
      <c r="CE210" s="216">
        <f t="shared" si="83"/>
        <v>0</v>
      </c>
      <c r="CF210" s="28">
        <f>$BE$170</f>
        <v>0</v>
      </c>
      <c r="CG210" s="146">
        <v>0</v>
      </c>
      <c r="CH210" s="146">
        <v>0</v>
      </c>
      <c r="CI210" s="146">
        <v>0</v>
      </c>
      <c r="CZ210" s="1" t="s">
        <v>172</v>
      </c>
      <c r="DA210" s="1" t="s">
        <v>140</v>
      </c>
      <c r="DB210" s="1" t="str">
        <f t="shared" si="85"/>
        <v>----</v>
      </c>
      <c r="DC210" s="1">
        <f t="shared" si="86"/>
        <v>0</v>
      </c>
      <c r="DD210" s="146">
        <f t="shared" si="87"/>
        <v>11.44</v>
      </c>
      <c r="DE210" s="146"/>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2">
        <f t="array" ref="AX211">IF(SUM($C$183:$C$189)=0,$D$35,MIN(IF($C$183:$C$189&gt;0,$B$183:$B$189)))</f>
        <v>45719</v>
      </c>
      <c r="AY211" s="252">
        <f t="array" ref="AY211">IF(SUM($C$183:$C$189)=0,$AB$35,MAX(IF($C$183:$C$189&gt;0,$B$183:$B$189)))</f>
        <v>45725</v>
      </c>
      <c r="AZ211" s="253">
        <f t="shared" si="88"/>
        <v>0</v>
      </c>
      <c r="BA211" s="216">
        <f t="shared" si="68"/>
        <v>0</v>
      </c>
      <c r="BB211" s="28">
        <f>$BE$171</f>
        <v>0</v>
      </c>
      <c r="BC211" s="216">
        <f t="shared" ref="BC211:CE211" si="89">SUMPRODUCT(($BD$146:$BD$163=$AZ211)*($BE$146:$BE$163=BC$173)*($BG$146:$BG$163=BD211)*$BF$146:$BF$163)</f>
        <v>0</v>
      </c>
      <c r="BD211" s="28">
        <f>$BE$171</f>
        <v>0</v>
      </c>
      <c r="BE211" s="216">
        <f t="shared" si="89"/>
        <v>0</v>
      </c>
      <c r="BF211" s="28">
        <f>$BE$171</f>
        <v>0</v>
      </c>
      <c r="BG211" s="216">
        <f t="shared" si="89"/>
        <v>0</v>
      </c>
      <c r="BH211" s="28">
        <f>$BE$171</f>
        <v>0</v>
      </c>
      <c r="BI211" s="216">
        <f t="shared" si="89"/>
        <v>0</v>
      </c>
      <c r="BJ211" s="28">
        <f>$BE$171</f>
        <v>0</v>
      </c>
      <c r="BK211" s="216">
        <f t="shared" si="89"/>
        <v>0</v>
      </c>
      <c r="BL211" s="28">
        <f>$BE$171</f>
        <v>0</v>
      </c>
      <c r="BM211" s="216">
        <f t="shared" si="89"/>
        <v>0</v>
      </c>
      <c r="BN211" s="28">
        <f>$BE$171</f>
        <v>0</v>
      </c>
      <c r="BO211" s="216">
        <f t="shared" si="89"/>
        <v>0</v>
      </c>
      <c r="BP211" s="28">
        <f>$BE$171</f>
        <v>0</v>
      </c>
      <c r="BQ211" s="216">
        <f t="shared" si="89"/>
        <v>0</v>
      </c>
      <c r="BR211" s="28">
        <f>$BE$171</f>
        <v>0</v>
      </c>
      <c r="BS211" s="216">
        <f t="shared" si="89"/>
        <v>0</v>
      </c>
      <c r="BT211" s="28">
        <f>$BE$171</f>
        <v>0</v>
      </c>
      <c r="BU211" s="216">
        <f t="shared" si="89"/>
        <v>0</v>
      </c>
      <c r="BV211" s="28">
        <f>$BE$171</f>
        <v>0</v>
      </c>
      <c r="BW211" s="216">
        <f t="shared" si="89"/>
        <v>0</v>
      </c>
      <c r="BX211" s="28">
        <f>$BE$171</f>
        <v>0</v>
      </c>
      <c r="BY211" s="216">
        <f t="shared" si="89"/>
        <v>0</v>
      </c>
      <c r="BZ211" s="28">
        <f>$BE$171</f>
        <v>0</v>
      </c>
      <c r="CA211" s="216">
        <f t="shared" si="89"/>
        <v>0</v>
      </c>
      <c r="CB211" s="28">
        <f>$BE$171</f>
        <v>0</v>
      </c>
      <c r="CC211" s="216">
        <f t="shared" si="89"/>
        <v>0</v>
      </c>
      <c r="CD211" s="28">
        <f>$BE$171</f>
        <v>0</v>
      </c>
      <c r="CE211" s="216">
        <f t="shared" si="89"/>
        <v>0</v>
      </c>
      <c r="CF211" s="28">
        <f>$BE$171</f>
        <v>0</v>
      </c>
      <c r="CG211" s="146">
        <v>0</v>
      </c>
      <c r="CH211" s="146">
        <v>0</v>
      </c>
      <c r="CI211" s="146">
        <v>0</v>
      </c>
      <c r="CZ211" s="1" t="s">
        <v>172</v>
      </c>
      <c r="DA211" s="1" t="s">
        <v>141</v>
      </c>
      <c r="DB211" s="1" t="str">
        <f t="shared" si="85"/>
        <v>----</v>
      </c>
      <c r="DC211" s="1">
        <f t="shared" si="86"/>
        <v>0</v>
      </c>
      <c r="DD211" s="146">
        <f t="shared" si="87"/>
        <v>11.44</v>
      </c>
      <c r="DE211" s="146"/>
    </row>
    <row r="212" spans="2:109" hidden="1" x14ac:dyDescent="0.25">
      <c r="AQ212" s="61"/>
      <c r="AR212" s="1">
        <f>COUNTIF($AS$176:$AS211,$AS212)</f>
        <v>0</v>
      </c>
      <c r="AS212" s="1" t="str">
        <f t="shared" si="59"/>
        <v>9382763</v>
      </c>
      <c r="AU212" s="1" t="str">
        <f t="shared" si="60"/>
        <v>9382763</v>
      </c>
      <c r="AV212" s="1">
        <f>COUNTIF($AS$176:$AS211,$AS212)</f>
        <v>0</v>
      </c>
      <c r="AW212" s="8" t="str">
        <f t="shared" si="61"/>
        <v>Ignore me</v>
      </c>
      <c r="AX212" s="254">
        <f t="array" ref="AX212">IF(SUM($C$190:$C$196)=0,$D$51,MIN(IF($C$190:$C$196&gt;0,$B$190:$B$196)))</f>
        <v>45726</v>
      </c>
      <c r="AY212" s="254">
        <f t="array" ref="AY212">IF(SUM($C$190:$C$196)=0,$AB$51,MAX(IF($C$190:$C$196&gt;0,$B$190:$B$196)))</f>
        <v>45732</v>
      </c>
      <c r="AZ212" s="255">
        <f t="shared" ref="AZ212:AZ217" si="90">$H$107</f>
        <v>9</v>
      </c>
      <c r="BA212" s="218">
        <f t="shared" ref="BA212:BA229" si="91">SUMPRODUCT(($BJ$146:$BJ$163=$AZ212)*($BK$146:$BK$163=BA$173)*($BM$146:$BM$163=BB212)*$BL$146:$BL$163)</f>
        <v>0</v>
      </c>
      <c r="BB212" s="256">
        <f>$BK$166</f>
        <v>11.44</v>
      </c>
      <c r="BC212" s="218">
        <f t="shared" ref="BC212:BC229" si="92">SUMPRODUCT(($BJ$146:$BJ$163=$AZ212)*($BK$146:$BK$163=BC$173)*($BM$146:$BM$163=BD212)*$BL$146:$BL$163)</f>
        <v>0</v>
      </c>
      <c r="BD212" s="256">
        <f>$BK$166</f>
        <v>11.44</v>
      </c>
      <c r="BE212" s="218">
        <f t="shared" ref="BE212:BE229" si="93">SUMPRODUCT(($BJ$146:$BJ$163=$AZ212)*($BK$146:$BK$163=BE$173)*($BM$146:$BM$163=BF212)*$BL$146:$BL$163)</f>
        <v>0</v>
      </c>
      <c r="BF212" s="256">
        <f>$BK$166</f>
        <v>11.44</v>
      </c>
      <c r="BG212" s="218">
        <f t="shared" ref="BG212:BG229" si="94">SUMPRODUCT(($BJ$146:$BJ$163=$AZ212)*($BK$146:$BK$163=BG$173)*($BM$146:$BM$163=BH212)*$BL$146:$BL$163)</f>
        <v>0</v>
      </c>
      <c r="BH212" s="256">
        <f>$BK$166</f>
        <v>11.44</v>
      </c>
      <c r="BI212" s="218">
        <f t="shared" ref="BI212:BI229" si="95">SUMPRODUCT(($BJ$146:$BJ$163=$AZ212)*($BK$146:$BK$163=BI$173)*($BM$146:$BM$163=BJ212)*$BL$146:$BL$163)</f>
        <v>0</v>
      </c>
      <c r="BJ212" s="256">
        <f>$BK$166</f>
        <v>11.44</v>
      </c>
      <c r="BK212" s="218">
        <f t="shared" ref="BK212:BK229" si="96">SUMPRODUCT(($BJ$146:$BJ$163=$AZ212)*($BK$146:$BK$163=BK$173)*($BM$146:$BM$163=BL212)*$BL$146:$BL$163)</f>
        <v>0</v>
      </c>
      <c r="BL212" s="256">
        <f>$BK$166</f>
        <v>11.44</v>
      </c>
      <c r="BM212" s="218">
        <f t="shared" ref="BM212:BM229" si="97">SUMPRODUCT(($BJ$146:$BJ$163=$AZ212)*($BK$146:$BK$163=BM$173)*($BM$146:$BM$163=BN212)*$BL$146:$BL$163)</f>
        <v>0</v>
      </c>
      <c r="BN212" s="256">
        <f>$BK$166</f>
        <v>11.44</v>
      </c>
      <c r="BO212" s="218">
        <f t="shared" ref="BO212:BO229" si="98">SUMPRODUCT(($BJ$146:$BJ$163=$AZ212)*($BK$146:$BK$163=BO$173)*($BM$146:$BM$163=BP212)*$BL$146:$BL$163)</f>
        <v>0</v>
      </c>
      <c r="BP212" s="256">
        <f>$BK$166</f>
        <v>11.44</v>
      </c>
      <c r="BQ212" s="218">
        <f t="shared" ref="BQ212:BQ229" si="99">SUMPRODUCT(($BJ$146:$BJ$163=$AZ212)*($BK$146:$BK$163=BQ$173)*($BM$146:$BM$163=BR212)*$BL$146:$BL$163)</f>
        <v>0</v>
      </c>
      <c r="BR212" s="256">
        <f>$BK$166</f>
        <v>11.44</v>
      </c>
      <c r="BS212" s="218">
        <f t="shared" ref="BS212:BS229" si="100">SUMPRODUCT(($BJ$146:$BJ$163=$AZ212)*($BK$146:$BK$163=BS$173)*($BM$146:$BM$163=BT212)*$BL$146:$BL$163)</f>
        <v>0</v>
      </c>
      <c r="BT212" s="256">
        <f>$BK$166</f>
        <v>11.44</v>
      </c>
      <c r="BU212" s="218">
        <f t="shared" ref="BU212:BU229" si="101">SUMPRODUCT(($BJ$146:$BJ$163=$AZ212)*($BK$146:$BK$163=BU$173)*($BM$146:$BM$163=BV212)*$BL$146:$BL$163)</f>
        <v>0</v>
      </c>
      <c r="BV212" s="256">
        <f>$BK$166</f>
        <v>11.44</v>
      </c>
      <c r="BW212" s="218">
        <f t="shared" ref="BW212:BW229" si="102">SUMPRODUCT(($BJ$146:$BJ$163=$AZ212)*($BK$146:$BK$163=BW$173)*($BM$146:$BM$163=BX212)*$BL$146:$BL$163)</f>
        <v>0</v>
      </c>
      <c r="BX212" s="256">
        <f>$BK$166</f>
        <v>11.44</v>
      </c>
      <c r="BY212" s="218">
        <f t="shared" ref="BY212:BY229" si="103">SUMPRODUCT(($BJ$146:$BJ$163=$AZ212)*($BK$146:$BK$163=BY$173)*($BM$146:$BM$163=BZ212)*$BL$146:$BL$163)</f>
        <v>0</v>
      </c>
      <c r="BZ212" s="256">
        <f>$BK$166</f>
        <v>11.44</v>
      </c>
      <c r="CA212" s="218">
        <f t="shared" ref="CA212:CA229" si="104">SUMPRODUCT(($BJ$146:$BJ$163=$AZ212)*($BK$146:$BK$163=CA$173)*($BM$146:$BM$163=CB212)*$BL$146:$BL$163)</f>
        <v>0</v>
      </c>
      <c r="CB212" s="256">
        <f>$BK$166</f>
        <v>11.44</v>
      </c>
      <c r="CC212" s="218">
        <f t="shared" ref="CC212:CC229" si="105">SUMPRODUCT(($BJ$146:$BJ$163=$AZ212)*($BK$146:$BK$163=CC$173)*($BM$146:$BM$163=CD212)*$BL$146:$BL$163)</f>
        <v>0</v>
      </c>
      <c r="CD212" s="256">
        <f>$BK$166</f>
        <v>11.44</v>
      </c>
      <c r="CE212" s="218">
        <f t="shared" ref="CE212:CE229" si="106">SUMPRODUCT(($BJ$146:$BJ$163=$AZ212)*($BK$146:$BK$163=CE$173)*($BM$146:$BM$163=CF212)*$BL$146:$BL$163)</f>
        <v>0</v>
      </c>
      <c r="CF212" s="256">
        <f>$BK$166</f>
        <v>11.44</v>
      </c>
      <c r="CG212" s="146">
        <v>0</v>
      </c>
      <c r="CH212" s="146">
        <v>0</v>
      </c>
      <c r="CI212" s="146">
        <v>0</v>
      </c>
      <c r="CZ212" s="1" t="s">
        <v>172</v>
      </c>
      <c r="DA212" s="1" t="s">
        <v>142</v>
      </c>
      <c r="DB212" s="1" t="str">
        <f t="shared" si="85"/>
        <v>----</v>
      </c>
      <c r="DC212" s="1">
        <f t="shared" si="86"/>
        <v>0</v>
      </c>
      <c r="DD212" s="146">
        <f t="shared" si="87"/>
        <v>11.44</v>
      </c>
      <c r="DE212" s="146"/>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4">
        <f t="array" ref="AX213">IF(SUM($C$190:$C$196)=0,$D$51,MIN(IF($C$190:$C$196&gt;0,$B$190:$B$196)))</f>
        <v>45726</v>
      </c>
      <c r="AY213" s="254">
        <f t="array" ref="AY213">IF(SUM($C$190:$C$196)=0,$AB$51,MAX(IF($C$190:$C$196&gt;0,$B$190:$B$196)))</f>
        <v>45732</v>
      </c>
      <c r="AZ213" s="255">
        <f t="shared" si="90"/>
        <v>9</v>
      </c>
      <c r="BA213" s="218">
        <f t="shared" si="91"/>
        <v>0</v>
      </c>
      <c r="BB213" s="256">
        <f>$BK$167</f>
        <v>0</v>
      </c>
      <c r="BC213" s="218">
        <f t="shared" si="92"/>
        <v>0</v>
      </c>
      <c r="BD213" s="256">
        <f>$BK$167</f>
        <v>0</v>
      </c>
      <c r="BE213" s="218">
        <f t="shared" si="93"/>
        <v>0</v>
      </c>
      <c r="BF213" s="256">
        <f>$BK$167</f>
        <v>0</v>
      </c>
      <c r="BG213" s="218">
        <f t="shared" si="94"/>
        <v>0</v>
      </c>
      <c r="BH213" s="256">
        <f>$BK$167</f>
        <v>0</v>
      </c>
      <c r="BI213" s="218">
        <f t="shared" si="95"/>
        <v>0</v>
      </c>
      <c r="BJ213" s="256">
        <f>$BK$167</f>
        <v>0</v>
      </c>
      <c r="BK213" s="218">
        <f t="shared" si="96"/>
        <v>0</v>
      </c>
      <c r="BL213" s="256">
        <f>$BK$167</f>
        <v>0</v>
      </c>
      <c r="BM213" s="218">
        <f t="shared" si="97"/>
        <v>0</v>
      </c>
      <c r="BN213" s="256">
        <f>$BK$167</f>
        <v>0</v>
      </c>
      <c r="BO213" s="218">
        <f t="shared" si="98"/>
        <v>0</v>
      </c>
      <c r="BP213" s="256">
        <f>$BK$167</f>
        <v>0</v>
      </c>
      <c r="BQ213" s="218">
        <f t="shared" si="99"/>
        <v>0</v>
      </c>
      <c r="BR213" s="256">
        <f>$BK$167</f>
        <v>0</v>
      </c>
      <c r="BS213" s="218">
        <f t="shared" si="100"/>
        <v>0</v>
      </c>
      <c r="BT213" s="256">
        <f>$BK$167</f>
        <v>0</v>
      </c>
      <c r="BU213" s="218">
        <f t="shared" si="101"/>
        <v>0</v>
      </c>
      <c r="BV213" s="256">
        <f>$BK$167</f>
        <v>0</v>
      </c>
      <c r="BW213" s="218">
        <f t="shared" si="102"/>
        <v>0</v>
      </c>
      <c r="BX213" s="256">
        <f>$BK$167</f>
        <v>0</v>
      </c>
      <c r="BY213" s="218">
        <f t="shared" si="103"/>
        <v>0</v>
      </c>
      <c r="BZ213" s="256">
        <f>$BK$167</f>
        <v>0</v>
      </c>
      <c r="CA213" s="218">
        <f t="shared" si="104"/>
        <v>0</v>
      </c>
      <c r="CB213" s="256">
        <f>$BK$167</f>
        <v>0</v>
      </c>
      <c r="CC213" s="218">
        <f t="shared" si="105"/>
        <v>0</v>
      </c>
      <c r="CD213" s="256">
        <f>$BK$167</f>
        <v>0</v>
      </c>
      <c r="CE213" s="218">
        <f t="shared" si="106"/>
        <v>0</v>
      </c>
      <c r="CF213" s="256">
        <f>$BK$167</f>
        <v>0</v>
      </c>
      <c r="CG213" s="146">
        <v>0</v>
      </c>
      <c r="CH213" s="146">
        <v>0</v>
      </c>
      <c r="CI213" s="146">
        <v>0</v>
      </c>
      <c r="CZ213" s="1" t="s">
        <v>173</v>
      </c>
      <c r="DA213" s="1" t="s">
        <v>140</v>
      </c>
      <c r="DB213" s="1" t="str">
        <f t="shared" si="85"/>
        <v>----</v>
      </c>
      <c r="DC213" s="1">
        <f t="shared" si="86"/>
        <v>0</v>
      </c>
      <c r="DD213" s="146">
        <f t="shared" si="87"/>
        <v>11.44</v>
      </c>
      <c r="DE213" s="146"/>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4">
        <f t="array" ref="AX214">IF(SUM($C$190:$C$196)=0,$D$51,MIN(IF($C$190:$C$196&gt;0,$B$190:$B$196)))</f>
        <v>45726</v>
      </c>
      <c r="AY214" s="254">
        <f t="array" ref="AY214">IF(SUM($C$190:$C$196)=0,$AB$51,MAX(IF($C$190:$C$196&gt;0,$B$190:$B$196)))</f>
        <v>45732</v>
      </c>
      <c r="AZ214" s="255">
        <f t="shared" si="90"/>
        <v>9</v>
      </c>
      <c r="BA214" s="218">
        <f t="shared" si="91"/>
        <v>0</v>
      </c>
      <c r="BB214" s="256">
        <f>$BK$168</f>
        <v>0</v>
      </c>
      <c r="BC214" s="218">
        <f t="shared" si="92"/>
        <v>0</v>
      </c>
      <c r="BD214" s="256">
        <f>$BK$168</f>
        <v>0</v>
      </c>
      <c r="BE214" s="218">
        <f t="shared" si="93"/>
        <v>0</v>
      </c>
      <c r="BF214" s="256">
        <f>$BK$168</f>
        <v>0</v>
      </c>
      <c r="BG214" s="218">
        <f t="shared" si="94"/>
        <v>0</v>
      </c>
      <c r="BH214" s="256">
        <f>$BK$168</f>
        <v>0</v>
      </c>
      <c r="BI214" s="218">
        <f t="shared" si="95"/>
        <v>0</v>
      </c>
      <c r="BJ214" s="256">
        <f>$BK$168</f>
        <v>0</v>
      </c>
      <c r="BK214" s="218">
        <f t="shared" si="96"/>
        <v>0</v>
      </c>
      <c r="BL214" s="256">
        <f>$BK$168</f>
        <v>0</v>
      </c>
      <c r="BM214" s="218">
        <f t="shared" si="97"/>
        <v>0</v>
      </c>
      <c r="BN214" s="256">
        <f>$BK$168</f>
        <v>0</v>
      </c>
      <c r="BO214" s="218">
        <f t="shared" si="98"/>
        <v>0</v>
      </c>
      <c r="BP214" s="256">
        <f>$BK$168</f>
        <v>0</v>
      </c>
      <c r="BQ214" s="218">
        <f t="shared" si="99"/>
        <v>0</v>
      </c>
      <c r="BR214" s="256">
        <f>$BK$168</f>
        <v>0</v>
      </c>
      <c r="BS214" s="218">
        <f t="shared" si="100"/>
        <v>0</v>
      </c>
      <c r="BT214" s="256">
        <f>$BK$168</f>
        <v>0</v>
      </c>
      <c r="BU214" s="218">
        <f t="shared" si="101"/>
        <v>0</v>
      </c>
      <c r="BV214" s="256">
        <f>$BK$168</f>
        <v>0</v>
      </c>
      <c r="BW214" s="218">
        <f t="shared" si="102"/>
        <v>0</v>
      </c>
      <c r="BX214" s="256">
        <f>$BK$168</f>
        <v>0</v>
      </c>
      <c r="BY214" s="218">
        <f t="shared" si="103"/>
        <v>0</v>
      </c>
      <c r="BZ214" s="256">
        <f>$BK$168</f>
        <v>0</v>
      </c>
      <c r="CA214" s="218">
        <f t="shared" si="104"/>
        <v>0</v>
      </c>
      <c r="CB214" s="256">
        <f>$BK$168</f>
        <v>0</v>
      </c>
      <c r="CC214" s="218">
        <f t="shared" si="105"/>
        <v>0</v>
      </c>
      <c r="CD214" s="256">
        <f>$BK$168</f>
        <v>0</v>
      </c>
      <c r="CE214" s="218">
        <f t="shared" si="106"/>
        <v>0</v>
      </c>
      <c r="CF214" s="256">
        <f>$BK$168</f>
        <v>0</v>
      </c>
      <c r="CG214" s="146">
        <v>0</v>
      </c>
      <c r="CH214" s="146">
        <v>0</v>
      </c>
      <c r="CI214" s="146">
        <v>0</v>
      </c>
      <c r="CZ214" s="1" t="s">
        <v>173</v>
      </c>
      <c r="DA214" s="1" t="s">
        <v>141</v>
      </c>
      <c r="DB214" s="1" t="str">
        <f t="shared" si="85"/>
        <v>----</v>
      </c>
      <c r="DC214" s="1">
        <f t="shared" si="86"/>
        <v>0</v>
      </c>
      <c r="DD214" s="146">
        <f t="shared" si="87"/>
        <v>11.44</v>
      </c>
      <c r="DE214" s="146"/>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4">
        <f t="array" ref="AX215">IF(SUM($C$190:$C$196)=0,$D$51,MIN(IF($C$190:$C$196&gt;0,$B$190:$B$196)))</f>
        <v>45726</v>
      </c>
      <c r="AY215" s="254">
        <f t="array" ref="AY215">IF(SUM($C$190:$C$196)=0,$AB$51,MAX(IF($C$190:$C$196&gt;0,$B$190:$B$196)))</f>
        <v>45732</v>
      </c>
      <c r="AZ215" s="255">
        <f t="shared" si="90"/>
        <v>9</v>
      </c>
      <c r="BA215" s="218">
        <f t="shared" si="91"/>
        <v>0</v>
      </c>
      <c r="BB215" s="256">
        <f>$BK$169</f>
        <v>0</v>
      </c>
      <c r="BC215" s="218">
        <f t="shared" si="92"/>
        <v>0</v>
      </c>
      <c r="BD215" s="256">
        <f>$BK$169</f>
        <v>0</v>
      </c>
      <c r="BE215" s="218">
        <f t="shared" si="93"/>
        <v>0</v>
      </c>
      <c r="BF215" s="256">
        <f>$BK$169</f>
        <v>0</v>
      </c>
      <c r="BG215" s="218">
        <f t="shared" si="94"/>
        <v>0</v>
      </c>
      <c r="BH215" s="256">
        <f>$BK$169</f>
        <v>0</v>
      </c>
      <c r="BI215" s="218">
        <f t="shared" si="95"/>
        <v>0</v>
      </c>
      <c r="BJ215" s="256">
        <f>$BK$169</f>
        <v>0</v>
      </c>
      <c r="BK215" s="218">
        <f t="shared" si="96"/>
        <v>0</v>
      </c>
      <c r="BL215" s="256">
        <f>$BK$169</f>
        <v>0</v>
      </c>
      <c r="BM215" s="218">
        <f t="shared" si="97"/>
        <v>0</v>
      </c>
      <c r="BN215" s="256">
        <f>$BK$169</f>
        <v>0</v>
      </c>
      <c r="BO215" s="218">
        <f t="shared" si="98"/>
        <v>0</v>
      </c>
      <c r="BP215" s="256">
        <f>$BK$169</f>
        <v>0</v>
      </c>
      <c r="BQ215" s="218">
        <f t="shared" si="99"/>
        <v>0</v>
      </c>
      <c r="BR215" s="256">
        <f>$BK$169</f>
        <v>0</v>
      </c>
      <c r="BS215" s="218">
        <f t="shared" si="100"/>
        <v>0</v>
      </c>
      <c r="BT215" s="256">
        <f>$BK$169</f>
        <v>0</v>
      </c>
      <c r="BU215" s="218">
        <f t="shared" si="101"/>
        <v>0</v>
      </c>
      <c r="BV215" s="256">
        <f>$BK$169</f>
        <v>0</v>
      </c>
      <c r="BW215" s="218">
        <f t="shared" si="102"/>
        <v>0</v>
      </c>
      <c r="BX215" s="256">
        <f>$BK$169</f>
        <v>0</v>
      </c>
      <c r="BY215" s="218">
        <f t="shared" si="103"/>
        <v>0</v>
      </c>
      <c r="BZ215" s="256">
        <f>$BK$169</f>
        <v>0</v>
      </c>
      <c r="CA215" s="218">
        <f t="shared" si="104"/>
        <v>0</v>
      </c>
      <c r="CB215" s="256">
        <f>$BK$169</f>
        <v>0</v>
      </c>
      <c r="CC215" s="218">
        <f t="shared" si="105"/>
        <v>0</v>
      </c>
      <c r="CD215" s="256">
        <f>$BK$169</f>
        <v>0</v>
      </c>
      <c r="CE215" s="218">
        <f t="shared" si="106"/>
        <v>0</v>
      </c>
      <c r="CF215" s="256">
        <f>$BK$169</f>
        <v>0</v>
      </c>
      <c r="CG215" s="146">
        <v>0</v>
      </c>
      <c r="CH215" s="146">
        <v>0</v>
      </c>
      <c r="CI215" s="146">
        <v>0</v>
      </c>
      <c r="CZ215" s="1" t="s">
        <v>173</v>
      </c>
      <c r="DA215" s="1" t="s">
        <v>142</v>
      </c>
      <c r="DB215" s="1" t="str">
        <f t="shared" si="85"/>
        <v>----</v>
      </c>
      <c r="DC215" s="1">
        <f t="shared" si="86"/>
        <v>0</v>
      </c>
      <c r="DD215" s="146">
        <f t="shared" si="87"/>
        <v>11.44</v>
      </c>
      <c r="DE215" s="146"/>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4">
        <f t="array" ref="AX216">IF(SUM($C$190:$C$196)=0,$D$51,MIN(IF($C$190:$C$196&gt;0,$B$190:$B$196)))</f>
        <v>45726</v>
      </c>
      <c r="AY216" s="254">
        <f t="array" ref="AY216">IF(SUM($C$190:$C$196)=0,$AB$51,MAX(IF($C$190:$C$196&gt;0,$B$190:$B$196)))</f>
        <v>45732</v>
      </c>
      <c r="AZ216" s="255">
        <f t="shared" si="90"/>
        <v>9</v>
      </c>
      <c r="BA216" s="218">
        <f t="shared" si="91"/>
        <v>0</v>
      </c>
      <c r="BB216" s="256">
        <f>$BK$170</f>
        <v>0</v>
      </c>
      <c r="BC216" s="218">
        <f t="shared" si="92"/>
        <v>0</v>
      </c>
      <c r="BD216" s="256">
        <f>$BK$170</f>
        <v>0</v>
      </c>
      <c r="BE216" s="218">
        <f t="shared" si="93"/>
        <v>0</v>
      </c>
      <c r="BF216" s="256">
        <f>$BK$170</f>
        <v>0</v>
      </c>
      <c r="BG216" s="218">
        <f t="shared" si="94"/>
        <v>0</v>
      </c>
      <c r="BH216" s="256">
        <f>$BK$170</f>
        <v>0</v>
      </c>
      <c r="BI216" s="218">
        <f t="shared" si="95"/>
        <v>0</v>
      </c>
      <c r="BJ216" s="256">
        <f>$BK$170</f>
        <v>0</v>
      </c>
      <c r="BK216" s="218">
        <f t="shared" si="96"/>
        <v>0</v>
      </c>
      <c r="BL216" s="256">
        <f>$BK$170</f>
        <v>0</v>
      </c>
      <c r="BM216" s="218">
        <f t="shared" si="97"/>
        <v>0</v>
      </c>
      <c r="BN216" s="256">
        <f>$BK$170</f>
        <v>0</v>
      </c>
      <c r="BO216" s="218">
        <f t="shared" si="98"/>
        <v>0</v>
      </c>
      <c r="BP216" s="256">
        <f>$BK$170</f>
        <v>0</v>
      </c>
      <c r="BQ216" s="218">
        <f t="shared" si="99"/>
        <v>0</v>
      </c>
      <c r="BR216" s="256">
        <f>$BK$170</f>
        <v>0</v>
      </c>
      <c r="BS216" s="218">
        <f t="shared" si="100"/>
        <v>0</v>
      </c>
      <c r="BT216" s="256">
        <f>$BK$170</f>
        <v>0</v>
      </c>
      <c r="BU216" s="218">
        <f t="shared" si="101"/>
        <v>0</v>
      </c>
      <c r="BV216" s="256">
        <f>$BK$170</f>
        <v>0</v>
      </c>
      <c r="BW216" s="218">
        <f t="shared" si="102"/>
        <v>0</v>
      </c>
      <c r="BX216" s="256">
        <f>$BK$170</f>
        <v>0</v>
      </c>
      <c r="BY216" s="218">
        <f t="shared" si="103"/>
        <v>0</v>
      </c>
      <c r="BZ216" s="256">
        <f>$BK$170</f>
        <v>0</v>
      </c>
      <c r="CA216" s="218">
        <f t="shared" si="104"/>
        <v>0</v>
      </c>
      <c r="CB216" s="256">
        <f>$BK$170</f>
        <v>0</v>
      </c>
      <c r="CC216" s="218">
        <f t="shared" si="105"/>
        <v>0</v>
      </c>
      <c r="CD216" s="256">
        <f>$BK$170</f>
        <v>0</v>
      </c>
      <c r="CE216" s="218">
        <f t="shared" si="106"/>
        <v>0</v>
      </c>
      <c r="CF216" s="256">
        <f>$BK$170</f>
        <v>0</v>
      </c>
      <c r="CG216" s="146">
        <v>0</v>
      </c>
      <c r="CH216" s="146">
        <v>0</v>
      </c>
      <c r="CI216" s="146">
        <v>0</v>
      </c>
      <c r="CZ216" s="1" t="s">
        <v>173</v>
      </c>
      <c r="DA216" s="1" t="s">
        <v>140</v>
      </c>
      <c r="DB216" s="1" t="str">
        <f t="shared" si="85"/>
        <v>----</v>
      </c>
      <c r="DC216" s="1">
        <f t="shared" si="86"/>
        <v>0</v>
      </c>
      <c r="DD216" s="146">
        <f t="shared" si="87"/>
        <v>11.44</v>
      </c>
      <c r="DE216" s="146"/>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4">
        <f t="array" ref="AX217">IF(SUM($C$190:$C$196)=0,$D$51,MIN(IF($C$190:$C$196&gt;0,$B$190:$B$196)))</f>
        <v>45726</v>
      </c>
      <c r="AY217" s="254">
        <f t="array" ref="AY217">IF(SUM($C$190:$C$196)=0,$AB$51,MAX(IF($C$190:$C$196&gt;0,$B$190:$B$196)))</f>
        <v>45732</v>
      </c>
      <c r="AZ217" s="255">
        <f t="shared" si="90"/>
        <v>9</v>
      </c>
      <c r="BA217" s="218">
        <f t="shared" si="91"/>
        <v>0</v>
      </c>
      <c r="BB217" s="256">
        <f>$BK$171</f>
        <v>0</v>
      </c>
      <c r="BC217" s="218">
        <f t="shared" si="92"/>
        <v>0</v>
      </c>
      <c r="BD217" s="256">
        <f>$BK$171</f>
        <v>0</v>
      </c>
      <c r="BE217" s="218">
        <f t="shared" si="93"/>
        <v>0</v>
      </c>
      <c r="BF217" s="256">
        <f>$BK$171</f>
        <v>0</v>
      </c>
      <c r="BG217" s="218">
        <f t="shared" si="94"/>
        <v>0</v>
      </c>
      <c r="BH217" s="256">
        <f>$BK$171</f>
        <v>0</v>
      </c>
      <c r="BI217" s="218">
        <f t="shared" si="95"/>
        <v>0</v>
      </c>
      <c r="BJ217" s="256">
        <f>$BK$171</f>
        <v>0</v>
      </c>
      <c r="BK217" s="218">
        <f t="shared" si="96"/>
        <v>0</v>
      </c>
      <c r="BL217" s="256">
        <f>$BK$171</f>
        <v>0</v>
      </c>
      <c r="BM217" s="218">
        <f t="shared" si="97"/>
        <v>0</v>
      </c>
      <c r="BN217" s="256">
        <f>$BK$171</f>
        <v>0</v>
      </c>
      <c r="BO217" s="218">
        <f t="shared" si="98"/>
        <v>0</v>
      </c>
      <c r="BP217" s="256">
        <f>$BK$171</f>
        <v>0</v>
      </c>
      <c r="BQ217" s="218">
        <f t="shared" si="99"/>
        <v>0</v>
      </c>
      <c r="BR217" s="256">
        <f>$BK$171</f>
        <v>0</v>
      </c>
      <c r="BS217" s="218">
        <f t="shared" si="100"/>
        <v>0</v>
      </c>
      <c r="BT217" s="256">
        <f>$BK$171</f>
        <v>0</v>
      </c>
      <c r="BU217" s="218">
        <f t="shared" si="101"/>
        <v>0</v>
      </c>
      <c r="BV217" s="256">
        <f>$BK$171</f>
        <v>0</v>
      </c>
      <c r="BW217" s="218">
        <f t="shared" si="102"/>
        <v>0</v>
      </c>
      <c r="BX217" s="256">
        <f>$BK$171</f>
        <v>0</v>
      </c>
      <c r="BY217" s="218">
        <f t="shared" si="103"/>
        <v>0</v>
      </c>
      <c r="BZ217" s="256">
        <f>$BK$171</f>
        <v>0</v>
      </c>
      <c r="CA217" s="218">
        <f t="shared" si="104"/>
        <v>0</v>
      </c>
      <c r="CB217" s="256">
        <f>$BK$171</f>
        <v>0</v>
      </c>
      <c r="CC217" s="218">
        <f t="shared" si="105"/>
        <v>0</v>
      </c>
      <c r="CD217" s="256">
        <f>$BK$171</f>
        <v>0</v>
      </c>
      <c r="CE217" s="218">
        <f t="shared" si="106"/>
        <v>0</v>
      </c>
      <c r="CF217" s="256">
        <f>$BK$171</f>
        <v>0</v>
      </c>
      <c r="CG217" s="146">
        <v>0</v>
      </c>
      <c r="CH217" s="146">
        <v>0</v>
      </c>
      <c r="CI217" s="146">
        <v>0</v>
      </c>
      <c r="CZ217" s="1" t="s">
        <v>173</v>
      </c>
      <c r="DA217" s="1" t="s">
        <v>141</v>
      </c>
      <c r="DB217" s="1" t="str">
        <f t="shared" si="85"/>
        <v>----</v>
      </c>
      <c r="DC217" s="1">
        <f t="shared" si="86"/>
        <v>0</v>
      </c>
      <c r="DD217" s="146">
        <f t="shared" si="87"/>
        <v>11.44</v>
      </c>
      <c r="DE217" s="146"/>
    </row>
    <row r="218" spans="2:109" hidden="1" x14ac:dyDescent="0.25">
      <c r="AQ218" s="61"/>
      <c r="AR218" s="1">
        <f>COUNTIF($AS$176:$AS217,$AS218)</f>
        <v>0</v>
      </c>
      <c r="AS218" s="1" t="str">
        <f t="shared" si="59"/>
        <v>0382763</v>
      </c>
      <c r="AU218" s="1" t="str">
        <f t="shared" si="60"/>
        <v>0382763</v>
      </c>
      <c r="AV218" s="1">
        <f>COUNTIF($AS$176:$AS217,$AS218)</f>
        <v>0</v>
      </c>
      <c r="AW218" s="8" t="str">
        <f t="shared" si="61"/>
        <v>Ignore me</v>
      </c>
      <c r="AX218" s="254">
        <f t="array" ref="AX218">IF(SUM($C$190:$C$196)=0,$D$51,MIN(IF($C$190:$C$196&gt;0,$B$190:$B$196)))</f>
        <v>45726</v>
      </c>
      <c r="AY218" s="254">
        <f t="array" ref="AY218">IF(SUM($C$190:$C$196)=0,$AB$51,MAX(IF($C$190:$C$196&gt;0,$B$190:$B$196)))</f>
        <v>45732</v>
      </c>
      <c r="AZ218" s="255">
        <f t="shared" ref="AZ218:AZ223" si="107">$H$108</f>
        <v>0</v>
      </c>
      <c r="BA218" s="218">
        <f t="shared" si="91"/>
        <v>0</v>
      </c>
      <c r="BB218" s="256">
        <f>$BK$166</f>
        <v>11.44</v>
      </c>
      <c r="BC218" s="218">
        <f t="shared" si="92"/>
        <v>0</v>
      </c>
      <c r="BD218" s="256">
        <f>$BK$166</f>
        <v>11.44</v>
      </c>
      <c r="BE218" s="218">
        <f t="shared" si="93"/>
        <v>0</v>
      </c>
      <c r="BF218" s="256">
        <f>$BK$166</f>
        <v>11.44</v>
      </c>
      <c r="BG218" s="218">
        <f t="shared" si="94"/>
        <v>0</v>
      </c>
      <c r="BH218" s="256">
        <f>$BK$166</f>
        <v>11.44</v>
      </c>
      <c r="BI218" s="218">
        <f t="shared" si="95"/>
        <v>0</v>
      </c>
      <c r="BJ218" s="256">
        <f>$BK$166</f>
        <v>11.44</v>
      </c>
      <c r="BK218" s="218">
        <f t="shared" si="96"/>
        <v>0</v>
      </c>
      <c r="BL218" s="256">
        <f>$BK$166</f>
        <v>11.44</v>
      </c>
      <c r="BM218" s="218">
        <f t="shared" si="97"/>
        <v>0</v>
      </c>
      <c r="BN218" s="256">
        <f>$BK$166</f>
        <v>11.44</v>
      </c>
      <c r="BO218" s="218">
        <f t="shared" si="98"/>
        <v>0</v>
      </c>
      <c r="BP218" s="256">
        <f>$BK$166</f>
        <v>11.44</v>
      </c>
      <c r="BQ218" s="218">
        <f t="shared" si="99"/>
        <v>0</v>
      </c>
      <c r="BR218" s="256">
        <f>$BK$166</f>
        <v>11.44</v>
      </c>
      <c r="BS218" s="218">
        <f t="shared" si="100"/>
        <v>0</v>
      </c>
      <c r="BT218" s="256">
        <f>$BK$166</f>
        <v>11.44</v>
      </c>
      <c r="BU218" s="218">
        <f t="shared" si="101"/>
        <v>0</v>
      </c>
      <c r="BV218" s="256">
        <f>$BK$166</f>
        <v>11.44</v>
      </c>
      <c r="BW218" s="218">
        <f t="shared" si="102"/>
        <v>0</v>
      </c>
      <c r="BX218" s="256">
        <f>$BK$166</f>
        <v>11.44</v>
      </c>
      <c r="BY218" s="218">
        <f t="shared" si="103"/>
        <v>0</v>
      </c>
      <c r="BZ218" s="256">
        <f>$BK$166</f>
        <v>11.44</v>
      </c>
      <c r="CA218" s="218">
        <f t="shared" si="104"/>
        <v>0</v>
      </c>
      <c r="CB218" s="256">
        <f>$BK$166</f>
        <v>11.44</v>
      </c>
      <c r="CC218" s="218">
        <f t="shared" si="105"/>
        <v>0</v>
      </c>
      <c r="CD218" s="256">
        <f>$BK$166</f>
        <v>11.44</v>
      </c>
      <c r="CE218" s="218">
        <f t="shared" si="106"/>
        <v>0</v>
      </c>
      <c r="CF218" s="256">
        <f>$BK$166</f>
        <v>11.44</v>
      </c>
      <c r="CG218" s="146">
        <v>0</v>
      </c>
      <c r="CH218" s="146">
        <v>0</v>
      </c>
      <c r="CI218" s="146">
        <v>0</v>
      </c>
      <c r="CZ218" s="1" t="s">
        <v>173</v>
      </c>
      <c r="DA218" s="1" t="s">
        <v>142</v>
      </c>
      <c r="DB218" s="1" t="str">
        <f t="shared" si="85"/>
        <v>----</v>
      </c>
      <c r="DC218" s="1">
        <f t="shared" si="86"/>
        <v>0</v>
      </c>
      <c r="DD218" s="146">
        <f t="shared" si="87"/>
        <v>11.44</v>
      </c>
      <c r="DE218" s="146"/>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4">
        <f t="array" ref="AX219">IF(SUM($C$190:$C$196)=0,$D$51,MIN(IF($C$190:$C$196&gt;0,$B$190:$B$196)))</f>
        <v>45726</v>
      </c>
      <c r="AY219" s="254">
        <f t="array" ref="AY219">IF(SUM($C$190:$C$196)=0,$AB$51,MAX(IF($C$190:$C$196&gt;0,$B$190:$B$196)))</f>
        <v>45732</v>
      </c>
      <c r="AZ219" s="255">
        <f t="shared" si="107"/>
        <v>0</v>
      </c>
      <c r="BA219" s="218">
        <f t="shared" si="91"/>
        <v>0</v>
      </c>
      <c r="BB219" s="256">
        <f>$BK$167</f>
        <v>0</v>
      </c>
      <c r="BC219" s="218">
        <f t="shared" si="92"/>
        <v>0</v>
      </c>
      <c r="BD219" s="256">
        <f>$BK$167</f>
        <v>0</v>
      </c>
      <c r="BE219" s="218">
        <f t="shared" si="93"/>
        <v>0</v>
      </c>
      <c r="BF219" s="256">
        <f>$BK$167</f>
        <v>0</v>
      </c>
      <c r="BG219" s="218">
        <f t="shared" si="94"/>
        <v>0</v>
      </c>
      <c r="BH219" s="256">
        <f>$BK$167</f>
        <v>0</v>
      </c>
      <c r="BI219" s="218">
        <f t="shared" si="95"/>
        <v>0</v>
      </c>
      <c r="BJ219" s="256">
        <f>$BK$167</f>
        <v>0</v>
      </c>
      <c r="BK219" s="218">
        <f t="shared" si="96"/>
        <v>0</v>
      </c>
      <c r="BL219" s="256">
        <f>$BK$167</f>
        <v>0</v>
      </c>
      <c r="BM219" s="218">
        <f t="shared" si="97"/>
        <v>0</v>
      </c>
      <c r="BN219" s="256">
        <f>$BK$167</f>
        <v>0</v>
      </c>
      <c r="BO219" s="218">
        <f t="shared" si="98"/>
        <v>0</v>
      </c>
      <c r="BP219" s="256">
        <f>$BK$167</f>
        <v>0</v>
      </c>
      <c r="BQ219" s="218">
        <f t="shared" si="99"/>
        <v>0</v>
      </c>
      <c r="BR219" s="256">
        <f>$BK$167</f>
        <v>0</v>
      </c>
      <c r="BS219" s="218">
        <f t="shared" si="100"/>
        <v>0</v>
      </c>
      <c r="BT219" s="256">
        <f>$BK$167</f>
        <v>0</v>
      </c>
      <c r="BU219" s="218">
        <f t="shared" si="101"/>
        <v>0</v>
      </c>
      <c r="BV219" s="256">
        <f>$BK$167</f>
        <v>0</v>
      </c>
      <c r="BW219" s="218">
        <f t="shared" si="102"/>
        <v>0</v>
      </c>
      <c r="BX219" s="256">
        <f>$BK$167</f>
        <v>0</v>
      </c>
      <c r="BY219" s="218">
        <f t="shared" si="103"/>
        <v>0</v>
      </c>
      <c r="BZ219" s="256">
        <f>$BK$167</f>
        <v>0</v>
      </c>
      <c r="CA219" s="218">
        <f t="shared" si="104"/>
        <v>0</v>
      </c>
      <c r="CB219" s="256">
        <f>$BK$167</f>
        <v>0</v>
      </c>
      <c r="CC219" s="218">
        <f t="shared" si="105"/>
        <v>0</v>
      </c>
      <c r="CD219" s="256">
        <f>$BK$167</f>
        <v>0</v>
      </c>
      <c r="CE219" s="218">
        <f t="shared" si="106"/>
        <v>0</v>
      </c>
      <c r="CF219" s="256">
        <f>$BK$167</f>
        <v>0</v>
      </c>
      <c r="CG219" s="146">
        <v>0</v>
      </c>
      <c r="CH219" s="146">
        <v>0</v>
      </c>
      <c r="CI219" s="146">
        <v>0</v>
      </c>
      <c r="CZ219" s="1" t="s">
        <v>170</v>
      </c>
      <c r="DA219" s="1" t="s">
        <v>140</v>
      </c>
      <c r="DB219" s="1" t="str">
        <f t="shared" ref="DB219:DB236" si="108">BW146</f>
        <v>----</v>
      </c>
      <c r="DC219" s="1">
        <f t="shared" ref="DC219:DC236" si="109">BX146</f>
        <v>0</v>
      </c>
      <c r="DD219" s="146">
        <f t="shared" ref="DD219:DD236" si="110">BZ146</f>
        <v>11.44</v>
      </c>
      <c r="DE219" s="146"/>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4">
        <f t="array" ref="AX220">IF(SUM($C$190:$C$196)=0,$D$51,MIN(IF($C$190:$C$196&gt;0,$B$190:$B$196)))</f>
        <v>45726</v>
      </c>
      <c r="AY220" s="254">
        <f t="array" ref="AY220">IF(SUM($C$190:$C$196)=0,$AB$51,MAX(IF($C$190:$C$196&gt;0,$B$190:$B$196)))</f>
        <v>45732</v>
      </c>
      <c r="AZ220" s="255">
        <f t="shared" si="107"/>
        <v>0</v>
      </c>
      <c r="BA220" s="218">
        <f t="shared" si="91"/>
        <v>0</v>
      </c>
      <c r="BB220" s="256">
        <f>$BK$168</f>
        <v>0</v>
      </c>
      <c r="BC220" s="218">
        <f t="shared" si="92"/>
        <v>0</v>
      </c>
      <c r="BD220" s="256">
        <f>$BK$168</f>
        <v>0</v>
      </c>
      <c r="BE220" s="218">
        <f t="shared" si="93"/>
        <v>0</v>
      </c>
      <c r="BF220" s="256">
        <f>$BK$168</f>
        <v>0</v>
      </c>
      <c r="BG220" s="218">
        <f t="shared" si="94"/>
        <v>0</v>
      </c>
      <c r="BH220" s="256">
        <f>$BK$168</f>
        <v>0</v>
      </c>
      <c r="BI220" s="218">
        <f t="shared" si="95"/>
        <v>0</v>
      </c>
      <c r="BJ220" s="256">
        <f>$BK$168</f>
        <v>0</v>
      </c>
      <c r="BK220" s="218">
        <f t="shared" si="96"/>
        <v>0</v>
      </c>
      <c r="BL220" s="256">
        <f>$BK$168</f>
        <v>0</v>
      </c>
      <c r="BM220" s="218">
        <f t="shared" si="97"/>
        <v>0</v>
      </c>
      <c r="BN220" s="256">
        <f>$BK$168</f>
        <v>0</v>
      </c>
      <c r="BO220" s="218">
        <f t="shared" si="98"/>
        <v>0</v>
      </c>
      <c r="BP220" s="256">
        <f>$BK$168</f>
        <v>0</v>
      </c>
      <c r="BQ220" s="218">
        <f t="shared" si="99"/>
        <v>0</v>
      </c>
      <c r="BR220" s="256">
        <f>$BK$168</f>
        <v>0</v>
      </c>
      <c r="BS220" s="218">
        <f t="shared" si="100"/>
        <v>0</v>
      </c>
      <c r="BT220" s="256">
        <f>$BK$168</f>
        <v>0</v>
      </c>
      <c r="BU220" s="218">
        <f t="shared" si="101"/>
        <v>0</v>
      </c>
      <c r="BV220" s="256">
        <f>$BK$168</f>
        <v>0</v>
      </c>
      <c r="BW220" s="218">
        <f t="shared" si="102"/>
        <v>0</v>
      </c>
      <c r="BX220" s="256">
        <f>$BK$168</f>
        <v>0</v>
      </c>
      <c r="BY220" s="218">
        <f t="shared" si="103"/>
        <v>0</v>
      </c>
      <c r="BZ220" s="256">
        <f>$BK$168</f>
        <v>0</v>
      </c>
      <c r="CA220" s="218">
        <f t="shared" si="104"/>
        <v>0</v>
      </c>
      <c r="CB220" s="256">
        <f>$BK$168</f>
        <v>0</v>
      </c>
      <c r="CC220" s="218">
        <f t="shared" si="105"/>
        <v>0</v>
      </c>
      <c r="CD220" s="256">
        <f>$BK$168</f>
        <v>0</v>
      </c>
      <c r="CE220" s="218">
        <f t="shared" si="106"/>
        <v>0</v>
      </c>
      <c r="CF220" s="256">
        <f>$BK$168</f>
        <v>0</v>
      </c>
      <c r="CG220" s="146">
        <v>0</v>
      </c>
      <c r="CH220" s="146">
        <v>0</v>
      </c>
      <c r="CI220" s="146">
        <v>0</v>
      </c>
      <c r="CZ220" s="1" t="s">
        <v>170</v>
      </c>
      <c r="DA220" s="1" t="s">
        <v>141</v>
      </c>
      <c r="DB220" s="1" t="str">
        <f t="shared" si="108"/>
        <v>----</v>
      </c>
      <c r="DC220" s="1">
        <f t="shared" si="109"/>
        <v>0</v>
      </c>
      <c r="DD220" s="146">
        <f t="shared" si="110"/>
        <v>11.44</v>
      </c>
      <c r="DE220" s="146"/>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4">
        <f t="array" ref="AX221">IF(SUM($C$190:$C$196)=0,$D$51,MIN(IF($C$190:$C$196&gt;0,$B$190:$B$196)))</f>
        <v>45726</v>
      </c>
      <c r="AY221" s="254">
        <f t="array" ref="AY221">IF(SUM($C$190:$C$196)=0,$AB$51,MAX(IF($C$190:$C$196&gt;0,$B$190:$B$196)))</f>
        <v>45732</v>
      </c>
      <c r="AZ221" s="255">
        <f t="shared" si="107"/>
        <v>0</v>
      </c>
      <c r="BA221" s="218">
        <f t="shared" si="91"/>
        <v>0</v>
      </c>
      <c r="BB221" s="256">
        <f>$BK$169</f>
        <v>0</v>
      </c>
      <c r="BC221" s="218">
        <f t="shared" si="92"/>
        <v>0</v>
      </c>
      <c r="BD221" s="256">
        <f>$BK$169</f>
        <v>0</v>
      </c>
      <c r="BE221" s="218">
        <f t="shared" si="93"/>
        <v>0</v>
      </c>
      <c r="BF221" s="256">
        <f>$BK$169</f>
        <v>0</v>
      </c>
      <c r="BG221" s="218">
        <f t="shared" si="94"/>
        <v>0</v>
      </c>
      <c r="BH221" s="256">
        <f>$BK$169</f>
        <v>0</v>
      </c>
      <c r="BI221" s="218">
        <f t="shared" si="95"/>
        <v>0</v>
      </c>
      <c r="BJ221" s="256">
        <f>$BK$169</f>
        <v>0</v>
      </c>
      <c r="BK221" s="218">
        <f t="shared" si="96"/>
        <v>0</v>
      </c>
      <c r="BL221" s="256">
        <f>$BK$169</f>
        <v>0</v>
      </c>
      <c r="BM221" s="218">
        <f t="shared" si="97"/>
        <v>0</v>
      </c>
      <c r="BN221" s="256">
        <f>$BK$169</f>
        <v>0</v>
      </c>
      <c r="BO221" s="218">
        <f t="shared" si="98"/>
        <v>0</v>
      </c>
      <c r="BP221" s="256">
        <f>$BK$169</f>
        <v>0</v>
      </c>
      <c r="BQ221" s="218">
        <f t="shared" si="99"/>
        <v>0</v>
      </c>
      <c r="BR221" s="256">
        <f>$BK$169</f>
        <v>0</v>
      </c>
      <c r="BS221" s="218">
        <f t="shared" si="100"/>
        <v>0</v>
      </c>
      <c r="BT221" s="256">
        <f>$BK$169</f>
        <v>0</v>
      </c>
      <c r="BU221" s="218">
        <f t="shared" si="101"/>
        <v>0</v>
      </c>
      <c r="BV221" s="256">
        <f>$BK$169</f>
        <v>0</v>
      </c>
      <c r="BW221" s="218">
        <f t="shared" si="102"/>
        <v>0</v>
      </c>
      <c r="BX221" s="256">
        <f>$BK$169</f>
        <v>0</v>
      </c>
      <c r="BY221" s="218">
        <f t="shared" si="103"/>
        <v>0</v>
      </c>
      <c r="BZ221" s="256">
        <f>$BK$169</f>
        <v>0</v>
      </c>
      <c r="CA221" s="218">
        <f t="shared" si="104"/>
        <v>0</v>
      </c>
      <c r="CB221" s="256">
        <f>$BK$169</f>
        <v>0</v>
      </c>
      <c r="CC221" s="218">
        <f t="shared" si="105"/>
        <v>0</v>
      </c>
      <c r="CD221" s="256">
        <f>$BK$169</f>
        <v>0</v>
      </c>
      <c r="CE221" s="218">
        <f t="shared" si="106"/>
        <v>0</v>
      </c>
      <c r="CF221" s="256">
        <f>$BK$169</f>
        <v>0</v>
      </c>
      <c r="CG221" s="146">
        <v>0</v>
      </c>
      <c r="CH221" s="146">
        <v>0</v>
      </c>
      <c r="CI221" s="146">
        <v>0</v>
      </c>
      <c r="CZ221" s="1" t="s">
        <v>170</v>
      </c>
      <c r="DA221" s="1" t="s">
        <v>142</v>
      </c>
      <c r="DB221" s="1" t="str">
        <f t="shared" si="108"/>
        <v>----</v>
      </c>
      <c r="DC221" s="1">
        <f t="shared" si="109"/>
        <v>0</v>
      </c>
      <c r="DD221" s="146">
        <f t="shared" si="110"/>
        <v>11.44</v>
      </c>
      <c r="DE221" s="146"/>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4">
        <f t="array" ref="AX222">IF(SUM($C$190:$C$196)=0,$D$51,MIN(IF($C$190:$C$196&gt;0,$B$190:$B$196)))</f>
        <v>45726</v>
      </c>
      <c r="AY222" s="254">
        <f t="array" ref="AY222">IF(SUM($C$190:$C$196)=0,$AB$51,MAX(IF($C$190:$C$196&gt;0,$B$190:$B$196)))</f>
        <v>45732</v>
      </c>
      <c r="AZ222" s="255">
        <f t="shared" si="107"/>
        <v>0</v>
      </c>
      <c r="BA222" s="218">
        <f t="shared" si="91"/>
        <v>0</v>
      </c>
      <c r="BB222" s="256">
        <f>$BK$170</f>
        <v>0</v>
      </c>
      <c r="BC222" s="218">
        <f t="shared" si="92"/>
        <v>0</v>
      </c>
      <c r="BD222" s="256">
        <f>$BK$170</f>
        <v>0</v>
      </c>
      <c r="BE222" s="218">
        <f t="shared" si="93"/>
        <v>0</v>
      </c>
      <c r="BF222" s="256">
        <f>$BK$170</f>
        <v>0</v>
      </c>
      <c r="BG222" s="218">
        <f t="shared" si="94"/>
        <v>0</v>
      </c>
      <c r="BH222" s="256">
        <f>$BK$170</f>
        <v>0</v>
      </c>
      <c r="BI222" s="218">
        <f t="shared" si="95"/>
        <v>0</v>
      </c>
      <c r="BJ222" s="256">
        <f>$BK$170</f>
        <v>0</v>
      </c>
      <c r="BK222" s="218">
        <f t="shared" si="96"/>
        <v>0</v>
      </c>
      <c r="BL222" s="256">
        <f>$BK$170</f>
        <v>0</v>
      </c>
      <c r="BM222" s="218">
        <f t="shared" si="97"/>
        <v>0</v>
      </c>
      <c r="BN222" s="256">
        <f>$BK$170</f>
        <v>0</v>
      </c>
      <c r="BO222" s="218">
        <f t="shared" si="98"/>
        <v>0</v>
      </c>
      <c r="BP222" s="256">
        <f>$BK$170</f>
        <v>0</v>
      </c>
      <c r="BQ222" s="218">
        <f t="shared" si="99"/>
        <v>0</v>
      </c>
      <c r="BR222" s="256">
        <f>$BK$170</f>
        <v>0</v>
      </c>
      <c r="BS222" s="218">
        <f t="shared" si="100"/>
        <v>0</v>
      </c>
      <c r="BT222" s="256">
        <f>$BK$170</f>
        <v>0</v>
      </c>
      <c r="BU222" s="218">
        <f t="shared" si="101"/>
        <v>0</v>
      </c>
      <c r="BV222" s="256">
        <f>$BK$170</f>
        <v>0</v>
      </c>
      <c r="BW222" s="218">
        <f t="shared" si="102"/>
        <v>0</v>
      </c>
      <c r="BX222" s="256">
        <f>$BK$170</f>
        <v>0</v>
      </c>
      <c r="BY222" s="218">
        <f t="shared" si="103"/>
        <v>0</v>
      </c>
      <c r="BZ222" s="256">
        <f>$BK$170</f>
        <v>0</v>
      </c>
      <c r="CA222" s="218">
        <f t="shared" si="104"/>
        <v>0</v>
      </c>
      <c r="CB222" s="256">
        <f>$BK$170</f>
        <v>0</v>
      </c>
      <c r="CC222" s="218">
        <f t="shared" si="105"/>
        <v>0</v>
      </c>
      <c r="CD222" s="256">
        <f>$BK$170</f>
        <v>0</v>
      </c>
      <c r="CE222" s="218">
        <f t="shared" si="106"/>
        <v>0</v>
      </c>
      <c r="CF222" s="256">
        <f>$BK$170</f>
        <v>0</v>
      </c>
      <c r="CG222" s="146">
        <v>0</v>
      </c>
      <c r="CH222" s="146">
        <v>0</v>
      </c>
      <c r="CI222" s="146">
        <v>0</v>
      </c>
      <c r="CZ222" s="1" t="s">
        <v>170</v>
      </c>
      <c r="DA222" s="1" t="s">
        <v>140</v>
      </c>
      <c r="DB222" s="1" t="str">
        <f t="shared" si="108"/>
        <v>----</v>
      </c>
      <c r="DC222" s="1">
        <f t="shared" si="109"/>
        <v>0</v>
      </c>
      <c r="DD222" s="146">
        <f t="shared" si="110"/>
        <v>11.44</v>
      </c>
      <c r="DE222" s="146"/>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4">
        <f t="array" ref="AX223">IF(SUM($C$190:$C$196)=0,$D$51,MIN(IF($C$190:$C$196&gt;0,$B$190:$B$196)))</f>
        <v>45726</v>
      </c>
      <c r="AY223" s="254">
        <f t="array" ref="AY223">IF(SUM($C$190:$C$196)=0,$AB$51,MAX(IF($C$190:$C$196&gt;0,$B$190:$B$196)))</f>
        <v>45732</v>
      </c>
      <c r="AZ223" s="255">
        <f t="shared" si="107"/>
        <v>0</v>
      </c>
      <c r="BA223" s="218">
        <f t="shared" si="91"/>
        <v>0</v>
      </c>
      <c r="BB223" s="256">
        <f>$BK$171</f>
        <v>0</v>
      </c>
      <c r="BC223" s="218">
        <f t="shared" si="92"/>
        <v>0</v>
      </c>
      <c r="BD223" s="256">
        <f>$BK$171</f>
        <v>0</v>
      </c>
      <c r="BE223" s="218">
        <f t="shared" si="93"/>
        <v>0</v>
      </c>
      <c r="BF223" s="256">
        <f>$BK$171</f>
        <v>0</v>
      </c>
      <c r="BG223" s="218">
        <f t="shared" si="94"/>
        <v>0</v>
      </c>
      <c r="BH223" s="256">
        <f>$BK$171</f>
        <v>0</v>
      </c>
      <c r="BI223" s="218">
        <f t="shared" si="95"/>
        <v>0</v>
      </c>
      <c r="BJ223" s="256">
        <f>$BK$171</f>
        <v>0</v>
      </c>
      <c r="BK223" s="218">
        <f t="shared" si="96"/>
        <v>0</v>
      </c>
      <c r="BL223" s="256">
        <f>$BK$171</f>
        <v>0</v>
      </c>
      <c r="BM223" s="218">
        <f t="shared" si="97"/>
        <v>0</v>
      </c>
      <c r="BN223" s="256">
        <f>$BK$171</f>
        <v>0</v>
      </c>
      <c r="BO223" s="218">
        <f t="shared" si="98"/>
        <v>0</v>
      </c>
      <c r="BP223" s="256">
        <f>$BK$171</f>
        <v>0</v>
      </c>
      <c r="BQ223" s="218">
        <f t="shared" si="99"/>
        <v>0</v>
      </c>
      <c r="BR223" s="256">
        <f>$BK$171</f>
        <v>0</v>
      </c>
      <c r="BS223" s="218">
        <f t="shared" si="100"/>
        <v>0</v>
      </c>
      <c r="BT223" s="256">
        <f>$BK$171</f>
        <v>0</v>
      </c>
      <c r="BU223" s="218">
        <f t="shared" si="101"/>
        <v>0</v>
      </c>
      <c r="BV223" s="256">
        <f>$BK$171</f>
        <v>0</v>
      </c>
      <c r="BW223" s="218">
        <f t="shared" si="102"/>
        <v>0</v>
      </c>
      <c r="BX223" s="256">
        <f>$BK$171</f>
        <v>0</v>
      </c>
      <c r="BY223" s="218">
        <f t="shared" si="103"/>
        <v>0</v>
      </c>
      <c r="BZ223" s="256">
        <f>$BK$171</f>
        <v>0</v>
      </c>
      <c r="CA223" s="218">
        <f t="shared" si="104"/>
        <v>0</v>
      </c>
      <c r="CB223" s="256">
        <f>$BK$171</f>
        <v>0</v>
      </c>
      <c r="CC223" s="218">
        <f t="shared" si="105"/>
        <v>0</v>
      </c>
      <c r="CD223" s="256">
        <f>$BK$171</f>
        <v>0</v>
      </c>
      <c r="CE223" s="218">
        <f t="shared" si="106"/>
        <v>0</v>
      </c>
      <c r="CF223" s="256">
        <f>$BK$171</f>
        <v>0</v>
      </c>
      <c r="CG223" s="146">
        <v>0</v>
      </c>
      <c r="CH223" s="146">
        <v>0</v>
      </c>
      <c r="CI223" s="146">
        <v>0</v>
      </c>
      <c r="CZ223" s="1" t="s">
        <v>170</v>
      </c>
      <c r="DA223" s="1" t="s">
        <v>141</v>
      </c>
      <c r="DB223" s="1" t="str">
        <f t="shared" si="108"/>
        <v>----</v>
      </c>
      <c r="DC223" s="1">
        <f t="shared" si="109"/>
        <v>0</v>
      </c>
      <c r="DD223" s="146">
        <f t="shared" si="110"/>
        <v>11.44</v>
      </c>
      <c r="DE223" s="146"/>
    </row>
    <row r="224" spans="2:109" hidden="1" x14ac:dyDescent="0.25">
      <c r="AQ224" s="61"/>
      <c r="AR224" s="1">
        <f>COUNTIF($AS$176:$AS223,$AS224)</f>
        <v>1</v>
      </c>
      <c r="AS224" s="1" t="str">
        <f t="shared" si="59"/>
        <v>0382763</v>
      </c>
      <c r="AU224" s="1" t="str">
        <f t="shared" si="60"/>
        <v>0382763</v>
      </c>
      <c r="AV224" s="1">
        <f>COUNTIF($AS$176:$AS223,$AS224)</f>
        <v>1</v>
      </c>
      <c r="AW224" s="8" t="str">
        <f t="shared" si="61"/>
        <v>Ignore me</v>
      </c>
      <c r="AX224" s="254">
        <f t="array" ref="AX224">IF(SUM($C$190:$C$196)=0,$D$51,MIN(IF($C$190:$C$196&gt;0,$B$190:$B$196)))</f>
        <v>45726</v>
      </c>
      <c r="AY224" s="254">
        <f t="array" ref="AY224">IF(SUM($C$190:$C$196)=0,$AB$51,MAX(IF($C$190:$C$196&gt;0,$B$190:$B$196)))</f>
        <v>45732</v>
      </c>
      <c r="AZ224" s="255">
        <f t="shared" ref="AZ224:AZ229" si="111">$H$109</f>
        <v>0</v>
      </c>
      <c r="BA224" s="218">
        <f t="shared" si="91"/>
        <v>0</v>
      </c>
      <c r="BB224" s="256">
        <f>$BK$166</f>
        <v>11.44</v>
      </c>
      <c r="BC224" s="218">
        <f t="shared" si="92"/>
        <v>0</v>
      </c>
      <c r="BD224" s="256">
        <f>$BK$166</f>
        <v>11.44</v>
      </c>
      <c r="BE224" s="218">
        <f t="shared" si="93"/>
        <v>0</v>
      </c>
      <c r="BF224" s="256">
        <f>$BK$166</f>
        <v>11.44</v>
      </c>
      <c r="BG224" s="218">
        <f t="shared" si="94"/>
        <v>0</v>
      </c>
      <c r="BH224" s="256">
        <f>$BK$166</f>
        <v>11.44</v>
      </c>
      <c r="BI224" s="218">
        <f t="shared" si="95"/>
        <v>0</v>
      </c>
      <c r="BJ224" s="256">
        <f>$BK$166</f>
        <v>11.44</v>
      </c>
      <c r="BK224" s="218">
        <f t="shared" si="96"/>
        <v>0</v>
      </c>
      <c r="BL224" s="256">
        <f>$BK$166</f>
        <v>11.44</v>
      </c>
      <c r="BM224" s="218">
        <f t="shared" si="97"/>
        <v>0</v>
      </c>
      <c r="BN224" s="256">
        <f>$BK$166</f>
        <v>11.44</v>
      </c>
      <c r="BO224" s="218">
        <f t="shared" si="98"/>
        <v>0</v>
      </c>
      <c r="BP224" s="256">
        <f>$BK$166</f>
        <v>11.44</v>
      </c>
      <c r="BQ224" s="218">
        <f t="shared" si="99"/>
        <v>0</v>
      </c>
      <c r="BR224" s="256">
        <f>$BK$166</f>
        <v>11.44</v>
      </c>
      <c r="BS224" s="218">
        <f t="shared" si="100"/>
        <v>0</v>
      </c>
      <c r="BT224" s="256">
        <f>$BK$166</f>
        <v>11.44</v>
      </c>
      <c r="BU224" s="218">
        <f t="shared" si="101"/>
        <v>0</v>
      </c>
      <c r="BV224" s="256">
        <f>$BK$166</f>
        <v>11.44</v>
      </c>
      <c r="BW224" s="218">
        <f t="shared" si="102"/>
        <v>0</v>
      </c>
      <c r="BX224" s="256">
        <f>$BK$166</f>
        <v>11.44</v>
      </c>
      <c r="BY224" s="218">
        <f t="shared" si="103"/>
        <v>0</v>
      </c>
      <c r="BZ224" s="256">
        <f>$BK$166</f>
        <v>11.44</v>
      </c>
      <c r="CA224" s="218">
        <f t="shared" si="104"/>
        <v>0</v>
      </c>
      <c r="CB224" s="256">
        <f>$BK$166</f>
        <v>11.44</v>
      </c>
      <c r="CC224" s="218">
        <f t="shared" si="105"/>
        <v>0</v>
      </c>
      <c r="CD224" s="256">
        <f>$BK$166</f>
        <v>11.44</v>
      </c>
      <c r="CE224" s="218">
        <f t="shared" si="106"/>
        <v>0</v>
      </c>
      <c r="CF224" s="256">
        <f>$BK$166</f>
        <v>11.44</v>
      </c>
      <c r="CG224" s="146">
        <v>0</v>
      </c>
      <c r="CH224" s="146">
        <v>0</v>
      </c>
      <c r="CI224" s="146">
        <v>0</v>
      </c>
      <c r="CZ224" s="1" t="s">
        <v>170</v>
      </c>
      <c r="DA224" s="1" t="s">
        <v>142</v>
      </c>
      <c r="DB224" s="1" t="str">
        <f t="shared" si="108"/>
        <v>----</v>
      </c>
      <c r="DC224" s="1">
        <f t="shared" si="109"/>
        <v>0</v>
      </c>
      <c r="DD224" s="146">
        <f t="shared" si="110"/>
        <v>11.44</v>
      </c>
      <c r="DE224" s="146"/>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4">
        <f t="array" ref="AX225">IF(SUM($C$190:$C$196)=0,$D$51,MIN(IF($C$190:$C$196&gt;0,$B$190:$B$196)))</f>
        <v>45726</v>
      </c>
      <c r="AY225" s="254">
        <f t="array" ref="AY225">IF(SUM($C$190:$C$196)=0,$AB$51,MAX(IF($C$190:$C$196&gt;0,$B$190:$B$196)))</f>
        <v>45732</v>
      </c>
      <c r="AZ225" s="255">
        <f t="shared" si="111"/>
        <v>0</v>
      </c>
      <c r="BA225" s="218">
        <f t="shared" si="91"/>
        <v>0</v>
      </c>
      <c r="BB225" s="256">
        <f>$BK$167</f>
        <v>0</v>
      </c>
      <c r="BC225" s="218">
        <f t="shared" si="92"/>
        <v>0</v>
      </c>
      <c r="BD225" s="256">
        <f>$BK$167</f>
        <v>0</v>
      </c>
      <c r="BE225" s="218">
        <f t="shared" si="93"/>
        <v>0</v>
      </c>
      <c r="BF225" s="256">
        <f>$BK$167</f>
        <v>0</v>
      </c>
      <c r="BG225" s="218">
        <f t="shared" si="94"/>
        <v>0</v>
      </c>
      <c r="BH225" s="256">
        <f>$BK$167</f>
        <v>0</v>
      </c>
      <c r="BI225" s="218">
        <f t="shared" si="95"/>
        <v>0</v>
      </c>
      <c r="BJ225" s="256">
        <f>$BK$167</f>
        <v>0</v>
      </c>
      <c r="BK225" s="218">
        <f t="shared" si="96"/>
        <v>0</v>
      </c>
      <c r="BL225" s="256">
        <f>$BK$167</f>
        <v>0</v>
      </c>
      <c r="BM225" s="218">
        <f t="shared" si="97"/>
        <v>0</v>
      </c>
      <c r="BN225" s="256">
        <f>$BK$167</f>
        <v>0</v>
      </c>
      <c r="BO225" s="218">
        <f t="shared" si="98"/>
        <v>0</v>
      </c>
      <c r="BP225" s="256">
        <f>$BK$167</f>
        <v>0</v>
      </c>
      <c r="BQ225" s="218">
        <f t="shared" si="99"/>
        <v>0</v>
      </c>
      <c r="BR225" s="256">
        <f>$BK$167</f>
        <v>0</v>
      </c>
      <c r="BS225" s="218">
        <f t="shared" si="100"/>
        <v>0</v>
      </c>
      <c r="BT225" s="256">
        <f>$BK$167</f>
        <v>0</v>
      </c>
      <c r="BU225" s="218">
        <f t="shared" si="101"/>
        <v>0</v>
      </c>
      <c r="BV225" s="256">
        <f>$BK$167</f>
        <v>0</v>
      </c>
      <c r="BW225" s="218">
        <f t="shared" si="102"/>
        <v>0</v>
      </c>
      <c r="BX225" s="256">
        <f>$BK$167</f>
        <v>0</v>
      </c>
      <c r="BY225" s="218">
        <f t="shared" si="103"/>
        <v>0</v>
      </c>
      <c r="BZ225" s="256">
        <f>$BK$167</f>
        <v>0</v>
      </c>
      <c r="CA225" s="218">
        <f t="shared" si="104"/>
        <v>0</v>
      </c>
      <c r="CB225" s="256">
        <f>$BK$167</f>
        <v>0</v>
      </c>
      <c r="CC225" s="218">
        <f t="shared" si="105"/>
        <v>0</v>
      </c>
      <c r="CD225" s="256">
        <f>$BK$167</f>
        <v>0</v>
      </c>
      <c r="CE225" s="218">
        <f t="shared" si="106"/>
        <v>0</v>
      </c>
      <c r="CF225" s="256">
        <f>$BK$167</f>
        <v>0</v>
      </c>
      <c r="CG225" s="146">
        <v>0</v>
      </c>
      <c r="CH225" s="146">
        <v>0</v>
      </c>
      <c r="CI225" s="146">
        <v>0</v>
      </c>
      <c r="CZ225" s="1" t="s">
        <v>172</v>
      </c>
      <c r="DA225" s="1" t="s">
        <v>140</v>
      </c>
      <c r="DB225" s="1" t="str">
        <f t="shared" si="108"/>
        <v>----</v>
      </c>
      <c r="DC225" s="1">
        <f t="shared" si="109"/>
        <v>0</v>
      </c>
      <c r="DD225" s="146">
        <f t="shared" si="110"/>
        <v>11.44</v>
      </c>
      <c r="DE225" s="146"/>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4">
        <f t="array" ref="AX226">IF(SUM($C$190:$C$196)=0,$D$51,MIN(IF($C$190:$C$196&gt;0,$B$190:$B$196)))</f>
        <v>45726</v>
      </c>
      <c r="AY226" s="254">
        <f t="array" ref="AY226">IF(SUM($C$190:$C$196)=0,$AB$51,MAX(IF($C$190:$C$196&gt;0,$B$190:$B$196)))</f>
        <v>45732</v>
      </c>
      <c r="AZ226" s="255">
        <f t="shared" si="111"/>
        <v>0</v>
      </c>
      <c r="BA226" s="218">
        <f t="shared" si="91"/>
        <v>0</v>
      </c>
      <c r="BB226" s="256">
        <f>$BK$168</f>
        <v>0</v>
      </c>
      <c r="BC226" s="218">
        <f t="shared" si="92"/>
        <v>0</v>
      </c>
      <c r="BD226" s="256">
        <f>$BK$168</f>
        <v>0</v>
      </c>
      <c r="BE226" s="218">
        <f t="shared" si="93"/>
        <v>0</v>
      </c>
      <c r="BF226" s="256">
        <f>$BK$168</f>
        <v>0</v>
      </c>
      <c r="BG226" s="218">
        <f t="shared" si="94"/>
        <v>0</v>
      </c>
      <c r="BH226" s="256">
        <f>$BK$168</f>
        <v>0</v>
      </c>
      <c r="BI226" s="218">
        <f t="shared" si="95"/>
        <v>0</v>
      </c>
      <c r="BJ226" s="256">
        <f>$BK$168</f>
        <v>0</v>
      </c>
      <c r="BK226" s="218">
        <f t="shared" si="96"/>
        <v>0</v>
      </c>
      <c r="BL226" s="256">
        <f>$BK$168</f>
        <v>0</v>
      </c>
      <c r="BM226" s="218">
        <f t="shared" si="97"/>
        <v>0</v>
      </c>
      <c r="BN226" s="256">
        <f>$BK$168</f>
        <v>0</v>
      </c>
      <c r="BO226" s="218">
        <f t="shared" si="98"/>
        <v>0</v>
      </c>
      <c r="BP226" s="256">
        <f>$BK$168</f>
        <v>0</v>
      </c>
      <c r="BQ226" s="218">
        <f t="shared" si="99"/>
        <v>0</v>
      </c>
      <c r="BR226" s="256">
        <f>$BK$168</f>
        <v>0</v>
      </c>
      <c r="BS226" s="218">
        <f t="shared" si="100"/>
        <v>0</v>
      </c>
      <c r="BT226" s="256">
        <f>$BK$168</f>
        <v>0</v>
      </c>
      <c r="BU226" s="218">
        <f t="shared" si="101"/>
        <v>0</v>
      </c>
      <c r="BV226" s="256">
        <f>$BK$168</f>
        <v>0</v>
      </c>
      <c r="BW226" s="218">
        <f t="shared" si="102"/>
        <v>0</v>
      </c>
      <c r="BX226" s="256">
        <f>$BK$168</f>
        <v>0</v>
      </c>
      <c r="BY226" s="218">
        <f t="shared" si="103"/>
        <v>0</v>
      </c>
      <c r="BZ226" s="256">
        <f>$BK$168</f>
        <v>0</v>
      </c>
      <c r="CA226" s="218">
        <f t="shared" si="104"/>
        <v>0</v>
      </c>
      <c r="CB226" s="256">
        <f>$BK$168</f>
        <v>0</v>
      </c>
      <c r="CC226" s="218">
        <f t="shared" si="105"/>
        <v>0</v>
      </c>
      <c r="CD226" s="256">
        <f>$BK$168</f>
        <v>0</v>
      </c>
      <c r="CE226" s="218">
        <f t="shared" si="106"/>
        <v>0</v>
      </c>
      <c r="CF226" s="256">
        <f>$BK$168</f>
        <v>0</v>
      </c>
      <c r="CG226" s="146">
        <v>0</v>
      </c>
      <c r="CH226" s="146">
        <v>0</v>
      </c>
      <c r="CI226" s="146">
        <v>0</v>
      </c>
      <c r="CZ226" s="1" t="s">
        <v>172</v>
      </c>
      <c r="DA226" s="1" t="s">
        <v>141</v>
      </c>
      <c r="DB226" s="1" t="str">
        <f t="shared" si="108"/>
        <v>----</v>
      </c>
      <c r="DC226" s="1">
        <f t="shared" si="109"/>
        <v>0</v>
      </c>
      <c r="DD226" s="146">
        <f t="shared" si="110"/>
        <v>11.44</v>
      </c>
      <c r="DE226" s="146"/>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4">
        <f t="array" ref="AX227">IF(SUM($C$190:$C$196)=0,$D$51,MIN(IF($C$190:$C$196&gt;0,$B$190:$B$196)))</f>
        <v>45726</v>
      </c>
      <c r="AY227" s="254">
        <f t="array" ref="AY227">IF(SUM($C$190:$C$196)=0,$AB$51,MAX(IF($C$190:$C$196&gt;0,$B$190:$B$196)))</f>
        <v>45732</v>
      </c>
      <c r="AZ227" s="255">
        <f t="shared" si="111"/>
        <v>0</v>
      </c>
      <c r="BA227" s="218">
        <f t="shared" si="91"/>
        <v>0</v>
      </c>
      <c r="BB227" s="256">
        <f>$BK$169</f>
        <v>0</v>
      </c>
      <c r="BC227" s="218">
        <f t="shared" si="92"/>
        <v>0</v>
      </c>
      <c r="BD227" s="256">
        <f>$BK$169</f>
        <v>0</v>
      </c>
      <c r="BE227" s="218">
        <f t="shared" si="93"/>
        <v>0</v>
      </c>
      <c r="BF227" s="256">
        <f>$BK$169</f>
        <v>0</v>
      </c>
      <c r="BG227" s="218">
        <f t="shared" si="94"/>
        <v>0</v>
      </c>
      <c r="BH227" s="256">
        <f>$BK$169</f>
        <v>0</v>
      </c>
      <c r="BI227" s="218">
        <f t="shared" si="95"/>
        <v>0</v>
      </c>
      <c r="BJ227" s="256">
        <f>$BK$169</f>
        <v>0</v>
      </c>
      <c r="BK227" s="218">
        <f t="shared" si="96"/>
        <v>0</v>
      </c>
      <c r="BL227" s="256">
        <f>$BK$169</f>
        <v>0</v>
      </c>
      <c r="BM227" s="218">
        <f t="shared" si="97"/>
        <v>0</v>
      </c>
      <c r="BN227" s="256">
        <f>$BK$169</f>
        <v>0</v>
      </c>
      <c r="BO227" s="218">
        <f t="shared" si="98"/>
        <v>0</v>
      </c>
      <c r="BP227" s="256">
        <f>$BK$169</f>
        <v>0</v>
      </c>
      <c r="BQ227" s="218">
        <f t="shared" si="99"/>
        <v>0</v>
      </c>
      <c r="BR227" s="256">
        <f>$BK$169</f>
        <v>0</v>
      </c>
      <c r="BS227" s="218">
        <f t="shared" si="100"/>
        <v>0</v>
      </c>
      <c r="BT227" s="256">
        <f>$BK$169</f>
        <v>0</v>
      </c>
      <c r="BU227" s="218">
        <f t="shared" si="101"/>
        <v>0</v>
      </c>
      <c r="BV227" s="256">
        <f>$BK$169</f>
        <v>0</v>
      </c>
      <c r="BW227" s="218">
        <f t="shared" si="102"/>
        <v>0</v>
      </c>
      <c r="BX227" s="256">
        <f>$BK$169</f>
        <v>0</v>
      </c>
      <c r="BY227" s="218">
        <f t="shared" si="103"/>
        <v>0</v>
      </c>
      <c r="BZ227" s="256">
        <f>$BK$169</f>
        <v>0</v>
      </c>
      <c r="CA227" s="218">
        <f t="shared" si="104"/>
        <v>0</v>
      </c>
      <c r="CB227" s="256">
        <f>$BK$169</f>
        <v>0</v>
      </c>
      <c r="CC227" s="218">
        <f t="shared" si="105"/>
        <v>0</v>
      </c>
      <c r="CD227" s="256">
        <f>$BK$169</f>
        <v>0</v>
      </c>
      <c r="CE227" s="218">
        <f t="shared" si="106"/>
        <v>0</v>
      </c>
      <c r="CF227" s="256">
        <f>$BK$169</f>
        <v>0</v>
      </c>
      <c r="CG227" s="146">
        <v>0</v>
      </c>
      <c r="CH227" s="146">
        <v>0</v>
      </c>
      <c r="CI227" s="146">
        <v>0</v>
      </c>
      <c r="CZ227" s="1" t="s">
        <v>172</v>
      </c>
      <c r="DA227" s="1" t="s">
        <v>142</v>
      </c>
      <c r="DB227" s="1" t="str">
        <f t="shared" si="108"/>
        <v>----</v>
      </c>
      <c r="DC227" s="1">
        <f t="shared" si="109"/>
        <v>0</v>
      </c>
      <c r="DD227" s="146">
        <f t="shared" si="110"/>
        <v>11.44</v>
      </c>
      <c r="DE227" s="146"/>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4">
        <f t="array" ref="AX228">IF(SUM($C$190:$C$196)=0,$D$51,MIN(IF($C$190:$C$196&gt;0,$B$190:$B$196)))</f>
        <v>45726</v>
      </c>
      <c r="AY228" s="254">
        <f t="array" ref="AY228">IF(SUM($C$190:$C$196)=0,$AB$51,MAX(IF($C$190:$C$196&gt;0,$B$190:$B$196)))</f>
        <v>45732</v>
      </c>
      <c r="AZ228" s="255">
        <f t="shared" si="111"/>
        <v>0</v>
      </c>
      <c r="BA228" s="218">
        <f t="shared" si="91"/>
        <v>0</v>
      </c>
      <c r="BB228" s="256">
        <f>$BK$170</f>
        <v>0</v>
      </c>
      <c r="BC228" s="218">
        <f t="shared" si="92"/>
        <v>0</v>
      </c>
      <c r="BD228" s="256">
        <f>$BK$170</f>
        <v>0</v>
      </c>
      <c r="BE228" s="218">
        <f t="shared" si="93"/>
        <v>0</v>
      </c>
      <c r="BF228" s="256">
        <f>$BK$170</f>
        <v>0</v>
      </c>
      <c r="BG228" s="218">
        <f t="shared" si="94"/>
        <v>0</v>
      </c>
      <c r="BH228" s="256">
        <f>$BK$170</f>
        <v>0</v>
      </c>
      <c r="BI228" s="218">
        <f t="shared" si="95"/>
        <v>0</v>
      </c>
      <c r="BJ228" s="256">
        <f>$BK$170</f>
        <v>0</v>
      </c>
      <c r="BK228" s="218">
        <f t="shared" si="96"/>
        <v>0</v>
      </c>
      <c r="BL228" s="256">
        <f>$BK$170</f>
        <v>0</v>
      </c>
      <c r="BM228" s="218">
        <f t="shared" si="97"/>
        <v>0</v>
      </c>
      <c r="BN228" s="256">
        <f>$BK$170</f>
        <v>0</v>
      </c>
      <c r="BO228" s="218">
        <f t="shared" si="98"/>
        <v>0</v>
      </c>
      <c r="BP228" s="256">
        <f>$BK$170</f>
        <v>0</v>
      </c>
      <c r="BQ228" s="218">
        <f t="shared" si="99"/>
        <v>0</v>
      </c>
      <c r="BR228" s="256">
        <f>$BK$170</f>
        <v>0</v>
      </c>
      <c r="BS228" s="218">
        <f t="shared" si="100"/>
        <v>0</v>
      </c>
      <c r="BT228" s="256">
        <f>$BK$170</f>
        <v>0</v>
      </c>
      <c r="BU228" s="218">
        <f t="shared" si="101"/>
        <v>0</v>
      </c>
      <c r="BV228" s="256">
        <f>$BK$170</f>
        <v>0</v>
      </c>
      <c r="BW228" s="218">
        <f t="shared" si="102"/>
        <v>0</v>
      </c>
      <c r="BX228" s="256">
        <f>$BK$170</f>
        <v>0</v>
      </c>
      <c r="BY228" s="218">
        <f t="shared" si="103"/>
        <v>0</v>
      </c>
      <c r="BZ228" s="256">
        <f>$BK$170</f>
        <v>0</v>
      </c>
      <c r="CA228" s="218">
        <f t="shared" si="104"/>
        <v>0</v>
      </c>
      <c r="CB228" s="256">
        <f>$BK$170</f>
        <v>0</v>
      </c>
      <c r="CC228" s="218">
        <f t="shared" si="105"/>
        <v>0</v>
      </c>
      <c r="CD228" s="256">
        <f>$BK$170</f>
        <v>0</v>
      </c>
      <c r="CE228" s="218">
        <f t="shared" si="106"/>
        <v>0</v>
      </c>
      <c r="CF228" s="256">
        <f>$BK$170</f>
        <v>0</v>
      </c>
      <c r="CG228" s="146">
        <v>0</v>
      </c>
      <c r="CH228" s="146">
        <v>0</v>
      </c>
      <c r="CI228" s="146">
        <v>0</v>
      </c>
      <c r="CZ228" s="1" t="s">
        <v>172</v>
      </c>
      <c r="DA228" s="1" t="s">
        <v>140</v>
      </c>
      <c r="DB228" s="1" t="str">
        <f t="shared" si="108"/>
        <v>----</v>
      </c>
      <c r="DC228" s="1">
        <f t="shared" si="109"/>
        <v>0</v>
      </c>
      <c r="DD228" s="146">
        <f t="shared" si="110"/>
        <v>11.44</v>
      </c>
      <c r="DE228" s="146"/>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4">
        <f t="array" ref="AX229">IF(SUM($C$190:$C$196)=0,$D$51,MIN(IF($C$190:$C$196&gt;0,$B$190:$B$196)))</f>
        <v>45726</v>
      </c>
      <c r="AY229" s="254">
        <f t="array" ref="AY229">IF(SUM($C$190:$C$196)=0,$AB$51,MAX(IF($C$190:$C$196&gt;0,$B$190:$B$196)))</f>
        <v>45732</v>
      </c>
      <c r="AZ229" s="255">
        <f t="shared" si="111"/>
        <v>0</v>
      </c>
      <c r="BA229" s="218">
        <f t="shared" si="91"/>
        <v>0</v>
      </c>
      <c r="BB229" s="256">
        <f>$BK$171</f>
        <v>0</v>
      </c>
      <c r="BC229" s="218">
        <f t="shared" si="92"/>
        <v>0</v>
      </c>
      <c r="BD229" s="256">
        <f>$BK$171</f>
        <v>0</v>
      </c>
      <c r="BE229" s="218">
        <f t="shared" si="93"/>
        <v>0</v>
      </c>
      <c r="BF229" s="256">
        <f>$BK$171</f>
        <v>0</v>
      </c>
      <c r="BG229" s="218">
        <f t="shared" si="94"/>
        <v>0</v>
      </c>
      <c r="BH229" s="256">
        <f>$BK$171</f>
        <v>0</v>
      </c>
      <c r="BI229" s="218">
        <f t="shared" si="95"/>
        <v>0</v>
      </c>
      <c r="BJ229" s="256">
        <f>$BK$171</f>
        <v>0</v>
      </c>
      <c r="BK229" s="218">
        <f t="shared" si="96"/>
        <v>0</v>
      </c>
      <c r="BL229" s="256">
        <f>$BK$171</f>
        <v>0</v>
      </c>
      <c r="BM229" s="218">
        <f t="shared" si="97"/>
        <v>0</v>
      </c>
      <c r="BN229" s="256">
        <f>$BK$171</f>
        <v>0</v>
      </c>
      <c r="BO229" s="218">
        <f t="shared" si="98"/>
        <v>0</v>
      </c>
      <c r="BP229" s="256">
        <f>$BK$171</f>
        <v>0</v>
      </c>
      <c r="BQ229" s="218">
        <f t="shared" si="99"/>
        <v>0</v>
      </c>
      <c r="BR229" s="256">
        <f>$BK$171</f>
        <v>0</v>
      </c>
      <c r="BS229" s="218">
        <f t="shared" si="100"/>
        <v>0</v>
      </c>
      <c r="BT229" s="256">
        <f>$BK$171</f>
        <v>0</v>
      </c>
      <c r="BU229" s="218">
        <f t="shared" si="101"/>
        <v>0</v>
      </c>
      <c r="BV229" s="256">
        <f>$BK$171</f>
        <v>0</v>
      </c>
      <c r="BW229" s="218">
        <f t="shared" si="102"/>
        <v>0</v>
      </c>
      <c r="BX229" s="256">
        <f>$BK$171</f>
        <v>0</v>
      </c>
      <c r="BY229" s="218">
        <f t="shared" si="103"/>
        <v>0</v>
      </c>
      <c r="BZ229" s="256">
        <f>$BK$171</f>
        <v>0</v>
      </c>
      <c r="CA229" s="218">
        <f t="shared" si="104"/>
        <v>0</v>
      </c>
      <c r="CB229" s="256">
        <f>$BK$171</f>
        <v>0</v>
      </c>
      <c r="CC229" s="218">
        <f t="shared" si="105"/>
        <v>0</v>
      </c>
      <c r="CD229" s="256">
        <f>$BK$171</f>
        <v>0</v>
      </c>
      <c r="CE229" s="218">
        <f t="shared" si="106"/>
        <v>0</v>
      </c>
      <c r="CF229" s="256">
        <f>$BK$171</f>
        <v>0</v>
      </c>
      <c r="CG229" s="146">
        <v>0</v>
      </c>
      <c r="CH229" s="146">
        <v>0</v>
      </c>
      <c r="CI229" s="146">
        <v>0</v>
      </c>
      <c r="CZ229" s="1" t="s">
        <v>172</v>
      </c>
      <c r="DA229" s="1" t="s">
        <v>141</v>
      </c>
      <c r="DB229" s="1" t="str">
        <f t="shared" si="108"/>
        <v>----</v>
      </c>
      <c r="DC229" s="1">
        <f t="shared" si="109"/>
        <v>0</v>
      </c>
      <c r="DD229" s="146">
        <f t="shared" si="110"/>
        <v>11.44</v>
      </c>
      <c r="DE229" s="146"/>
    </row>
    <row r="230" spans="43:109" hidden="1" x14ac:dyDescent="0.25">
      <c r="AQ230" s="61"/>
      <c r="AR230" s="1">
        <f>COUNTIF($AS$176:$AS229,$AS230)</f>
        <v>0</v>
      </c>
      <c r="AS230" s="1" t="str">
        <f t="shared" si="59"/>
        <v>9382880</v>
      </c>
      <c r="AU230" s="1" t="str">
        <f t="shared" si="60"/>
        <v>9382880</v>
      </c>
      <c r="AV230" s="1">
        <f>COUNTIF($AS$176:$AS229,$AS230)</f>
        <v>0</v>
      </c>
      <c r="AW230" s="8" t="str">
        <f t="shared" si="61"/>
        <v>Ignore me</v>
      </c>
      <c r="AX230" s="257">
        <f t="array" ref="AX230">IF(SUM($C$197:$C$203)=0,$D$67,MIN(IF($C$197:$C$203&gt;0,$B$197:$B$203)))</f>
        <v>45733</v>
      </c>
      <c r="AY230" s="257">
        <f t="array" ref="AY230">IF(SUM($C$197:$C$203)=0,$AB$67,MAX(IF($C$197:$C$203&gt;0,$B$197:$B$203)))</f>
        <v>45739</v>
      </c>
      <c r="AZ230" s="258">
        <f t="shared" ref="AZ230:AZ235" si="112">$H$107</f>
        <v>9</v>
      </c>
      <c r="BA230" s="220">
        <f t="shared" ref="BA230:BA247" si="113">SUMPRODUCT(($BP$146:$BP$163=$AZ230)*($BQ$146:$BQ$163=BA$173)*($BS$146:$BS$163=BB230)*$BR$146:$BR$163)</f>
        <v>0</v>
      </c>
      <c r="BB230" s="30">
        <f>$BQ$166</f>
        <v>11.44</v>
      </c>
      <c r="BC230" s="220">
        <f t="shared" ref="BC230:BC247" si="114">SUMPRODUCT(($BP$146:$BP$163=$AZ230)*($BQ$146:$BQ$163=BC$173)*($BS$146:$BS$163=BD230)*$BR$146:$BR$163)</f>
        <v>0</v>
      </c>
      <c r="BD230" s="30">
        <f>$BQ$166</f>
        <v>11.44</v>
      </c>
      <c r="BE230" s="220">
        <f t="shared" ref="BE230:BE247" si="115">SUMPRODUCT(($BP$146:$BP$163=$AZ230)*($BQ$146:$BQ$163=BE$173)*($BS$146:$BS$163=BF230)*$BR$146:$BR$163)</f>
        <v>0</v>
      </c>
      <c r="BF230" s="30">
        <f>$BQ$166</f>
        <v>11.44</v>
      </c>
      <c r="BG230" s="220">
        <f t="shared" ref="BG230:BG247" si="116">SUMPRODUCT(($BP$146:$BP$163=$AZ230)*($BQ$146:$BQ$163=BG$173)*($BS$146:$BS$163=BH230)*$BR$146:$BR$163)</f>
        <v>0</v>
      </c>
      <c r="BH230" s="30">
        <f>$BQ$166</f>
        <v>11.44</v>
      </c>
      <c r="BI230" s="220">
        <f t="shared" ref="BI230:BI247" si="117">SUMPRODUCT(($BP$146:$BP$163=$AZ230)*($BQ$146:$BQ$163=BI$173)*($BS$146:$BS$163=BJ230)*$BR$146:$BR$163)</f>
        <v>0</v>
      </c>
      <c r="BJ230" s="30">
        <f>$BQ$166</f>
        <v>11.44</v>
      </c>
      <c r="BK230" s="220">
        <f t="shared" ref="BK230:BK247" si="118">SUMPRODUCT(($BP$146:$BP$163=$AZ230)*($BQ$146:$BQ$163=BK$173)*($BS$146:$BS$163=BL230)*$BR$146:$BR$163)</f>
        <v>0</v>
      </c>
      <c r="BL230" s="30">
        <f>$BQ$166</f>
        <v>11.44</v>
      </c>
      <c r="BM230" s="220">
        <f t="shared" ref="BM230:BM247" si="119">SUMPRODUCT(($BP$146:$BP$163=$AZ230)*($BQ$146:$BQ$163=BM$173)*($BS$146:$BS$163=BN230)*$BR$146:$BR$163)</f>
        <v>0</v>
      </c>
      <c r="BN230" s="30">
        <f>$BQ$166</f>
        <v>11.44</v>
      </c>
      <c r="BO230" s="220">
        <f t="shared" ref="BO230:BO247" si="120">SUMPRODUCT(($BP$146:$BP$163=$AZ230)*($BQ$146:$BQ$163=BO$173)*($BS$146:$BS$163=BP230)*$BR$146:$BR$163)</f>
        <v>0</v>
      </c>
      <c r="BP230" s="30">
        <f>$BQ$166</f>
        <v>11.44</v>
      </c>
      <c r="BQ230" s="220">
        <f t="shared" ref="BQ230:BQ247" si="121">SUMPRODUCT(($BP$146:$BP$163=$AZ230)*($BQ$146:$BQ$163=BQ$173)*($BS$146:$BS$163=BR230)*$BR$146:$BR$163)</f>
        <v>0</v>
      </c>
      <c r="BR230" s="30">
        <f>$BQ$166</f>
        <v>11.44</v>
      </c>
      <c r="BS230" s="220">
        <f t="shared" ref="BS230:BS247" si="122">SUMPRODUCT(($BP$146:$BP$163=$AZ230)*($BQ$146:$BQ$163=BS$173)*($BS$146:$BS$163=BT230)*$BR$146:$BR$163)</f>
        <v>0</v>
      </c>
      <c r="BT230" s="30">
        <f>$BQ$166</f>
        <v>11.44</v>
      </c>
      <c r="BU230" s="220">
        <f t="shared" ref="BU230:BU247" si="123">SUMPRODUCT(($BP$146:$BP$163=$AZ230)*($BQ$146:$BQ$163=BU$173)*($BS$146:$BS$163=BV230)*$BR$146:$BR$163)</f>
        <v>0</v>
      </c>
      <c r="BV230" s="30">
        <f>$BQ$166</f>
        <v>11.44</v>
      </c>
      <c r="BW230" s="220">
        <f t="shared" ref="BW230:BW247" si="124">SUMPRODUCT(($BP$146:$BP$163=$AZ230)*($BQ$146:$BQ$163=BW$173)*($BS$146:$BS$163=BX230)*$BR$146:$BR$163)</f>
        <v>0</v>
      </c>
      <c r="BX230" s="30">
        <f>$BQ$166</f>
        <v>11.44</v>
      </c>
      <c r="BY230" s="220">
        <f t="shared" ref="BY230:BY247" si="125">SUMPRODUCT(($BP$146:$BP$163=$AZ230)*($BQ$146:$BQ$163=BY$173)*($BS$146:$BS$163=BZ230)*$BR$146:$BR$163)</f>
        <v>0</v>
      </c>
      <c r="BZ230" s="30">
        <f>$BQ$166</f>
        <v>11.44</v>
      </c>
      <c r="CA230" s="220">
        <f t="shared" ref="CA230:CA247" si="126">SUMPRODUCT(($BP$146:$BP$163=$AZ230)*($BQ$146:$BQ$163=CA$173)*($BS$146:$BS$163=CB230)*$BR$146:$BR$163)</f>
        <v>0</v>
      </c>
      <c r="CB230" s="30">
        <f>$BQ$166</f>
        <v>11.44</v>
      </c>
      <c r="CC230" s="220">
        <f t="shared" ref="CC230:CC247" si="127">SUMPRODUCT(($BP$146:$BP$163=$AZ230)*($BQ$146:$BQ$163=CC$173)*($BS$146:$BS$163=CD230)*$BR$146:$BR$163)</f>
        <v>0</v>
      </c>
      <c r="CD230" s="30">
        <f>$BQ$166</f>
        <v>11.44</v>
      </c>
      <c r="CE230" s="220">
        <f t="shared" ref="CE230:CE247" si="128">SUMPRODUCT(($BP$146:$BP$163=$AZ230)*($BQ$146:$BQ$163=CE$173)*($BS$146:$BS$163=CF230)*$BR$146:$BR$163)</f>
        <v>0</v>
      </c>
      <c r="CF230" s="30">
        <f>$BQ$166</f>
        <v>11.44</v>
      </c>
      <c r="CG230" s="146">
        <v>0</v>
      </c>
      <c r="CH230" s="146">
        <v>0</v>
      </c>
      <c r="CI230" s="146">
        <v>0</v>
      </c>
      <c r="CZ230" s="1" t="s">
        <v>172</v>
      </c>
      <c r="DA230" s="1" t="s">
        <v>142</v>
      </c>
      <c r="DB230" s="1" t="str">
        <f t="shared" si="108"/>
        <v>----</v>
      </c>
      <c r="DC230" s="1">
        <f t="shared" si="109"/>
        <v>0</v>
      </c>
      <c r="DD230" s="146">
        <f t="shared" si="110"/>
        <v>11.44</v>
      </c>
      <c r="DE230" s="146"/>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7">
        <f t="array" ref="AX231">IF(SUM($C$197:$C$203)=0,$D$67,MIN(IF($C$197:$C$203&gt;0,$B$197:$B$203)))</f>
        <v>45733</v>
      </c>
      <c r="AY231" s="257">
        <f t="array" ref="AY231">IF(SUM($C$197:$C$203)=0,$AB$67,MAX(IF($C$197:$C$203&gt;0,$B$197:$B$203)))</f>
        <v>45739</v>
      </c>
      <c r="AZ231" s="258">
        <f t="shared" si="112"/>
        <v>9</v>
      </c>
      <c r="BA231" s="220">
        <f t="shared" si="113"/>
        <v>0</v>
      </c>
      <c r="BB231" s="30">
        <f>$BQ$167</f>
        <v>0</v>
      </c>
      <c r="BC231" s="220">
        <f t="shared" si="114"/>
        <v>0</v>
      </c>
      <c r="BD231" s="30">
        <f>$BQ$167</f>
        <v>0</v>
      </c>
      <c r="BE231" s="220">
        <f t="shared" si="115"/>
        <v>0</v>
      </c>
      <c r="BF231" s="30">
        <f>$BQ$167</f>
        <v>0</v>
      </c>
      <c r="BG231" s="220">
        <f t="shared" si="116"/>
        <v>0</v>
      </c>
      <c r="BH231" s="30">
        <f>$BQ$167</f>
        <v>0</v>
      </c>
      <c r="BI231" s="220">
        <f t="shared" si="117"/>
        <v>0</v>
      </c>
      <c r="BJ231" s="30">
        <f>$BQ$167</f>
        <v>0</v>
      </c>
      <c r="BK231" s="220">
        <f t="shared" si="118"/>
        <v>0</v>
      </c>
      <c r="BL231" s="30">
        <f>$BQ$167</f>
        <v>0</v>
      </c>
      <c r="BM231" s="220">
        <f t="shared" si="119"/>
        <v>0</v>
      </c>
      <c r="BN231" s="30">
        <f>$BQ$167</f>
        <v>0</v>
      </c>
      <c r="BO231" s="220">
        <f t="shared" si="120"/>
        <v>0</v>
      </c>
      <c r="BP231" s="30">
        <f>$BQ$167</f>
        <v>0</v>
      </c>
      <c r="BQ231" s="220">
        <f t="shared" si="121"/>
        <v>0</v>
      </c>
      <c r="BR231" s="30">
        <f>$BQ$167</f>
        <v>0</v>
      </c>
      <c r="BS231" s="220">
        <f t="shared" si="122"/>
        <v>0</v>
      </c>
      <c r="BT231" s="30">
        <f>$BQ$167</f>
        <v>0</v>
      </c>
      <c r="BU231" s="220">
        <f t="shared" si="123"/>
        <v>0</v>
      </c>
      <c r="BV231" s="30">
        <f>$BQ$167</f>
        <v>0</v>
      </c>
      <c r="BW231" s="220">
        <f t="shared" si="124"/>
        <v>0</v>
      </c>
      <c r="BX231" s="30">
        <f>$BQ$167</f>
        <v>0</v>
      </c>
      <c r="BY231" s="220">
        <f t="shared" si="125"/>
        <v>0</v>
      </c>
      <c r="BZ231" s="30">
        <f>$BQ$167</f>
        <v>0</v>
      </c>
      <c r="CA231" s="220">
        <f t="shared" si="126"/>
        <v>0</v>
      </c>
      <c r="CB231" s="30">
        <f>$BQ$167</f>
        <v>0</v>
      </c>
      <c r="CC231" s="220">
        <f t="shared" si="127"/>
        <v>0</v>
      </c>
      <c r="CD231" s="30">
        <f>$BQ$167</f>
        <v>0</v>
      </c>
      <c r="CE231" s="220">
        <f t="shared" si="128"/>
        <v>0</v>
      </c>
      <c r="CF231" s="30">
        <f>$BQ$167</f>
        <v>0</v>
      </c>
      <c r="CG231" s="146">
        <v>0</v>
      </c>
      <c r="CH231" s="146">
        <v>0</v>
      </c>
      <c r="CI231" s="146">
        <v>0</v>
      </c>
      <c r="CZ231" s="1" t="s">
        <v>173</v>
      </c>
      <c r="DA231" s="1" t="s">
        <v>140</v>
      </c>
      <c r="DB231" s="1" t="str">
        <f t="shared" si="108"/>
        <v>----</v>
      </c>
      <c r="DC231" s="1">
        <f t="shared" si="109"/>
        <v>0</v>
      </c>
      <c r="DD231" s="146">
        <f t="shared" si="110"/>
        <v>11.44</v>
      </c>
      <c r="DE231" s="146"/>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7">
        <f t="array" ref="AX232">IF(SUM($C$197:$C$203)=0,$D$67,MIN(IF($C$197:$C$203&gt;0,$B$197:$B$203)))</f>
        <v>45733</v>
      </c>
      <c r="AY232" s="257">
        <f t="array" ref="AY232">IF(SUM($C$197:$C$203)=0,$AB$67,MAX(IF($C$197:$C$203&gt;0,$B$197:$B$203)))</f>
        <v>45739</v>
      </c>
      <c r="AZ232" s="258">
        <f t="shared" si="112"/>
        <v>9</v>
      </c>
      <c r="BA232" s="220">
        <f t="shared" si="113"/>
        <v>0</v>
      </c>
      <c r="BB232" s="30">
        <f>$BQ$168</f>
        <v>0</v>
      </c>
      <c r="BC232" s="220">
        <f t="shared" si="114"/>
        <v>0</v>
      </c>
      <c r="BD232" s="30">
        <f>$BQ$168</f>
        <v>0</v>
      </c>
      <c r="BE232" s="220">
        <f t="shared" si="115"/>
        <v>0</v>
      </c>
      <c r="BF232" s="30">
        <f>$BQ$168</f>
        <v>0</v>
      </c>
      <c r="BG232" s="220">
        <f t="shared" si="116"/>
        <v>0</v>
      </c>
      <c r="BH232" s="30">
        <f>$BQ$168</f>
        <v>0</v>
      </c>
      <c r="BI232" s="220">
        <f t="shared" si="117"/>
        <v>0</v>
      </c>
      <c r="BJ232" s="30">
        <f>$BQ$168</f>
        <v>0</v>
      </c>
      <c r="BK232" s="220">
        <f t="shared" si="118"/>
        <v>0</v>
      </c>
      <c r="BL232" s="30">
        <f>$BQ$168</f>
        <v>0</v>
      </c>
      <c r="BM232" s="220">
        <f t="shared" si="119"/>
        <v>0</v>
      </c>
      <c r="BN232" s="30">
        <f>$BQ$168</f>
        <v>0</v>
      </c>
      <c r="BO232" s="220">
        <f t="shared" si="120"/>
        <v>0</v>
      </c>
      <c r="BP232" s="30">
        <f>$BQ$168</f>
        <v>0</v>
      </c>
      <c r="BQ232" s="220">
        <f t="shared" si="121"/>
        <v>0</v>
      </c>
      <c r="BR232" s="30">
        <f>$BQ$168</f>
        <v>0</v>
      </c>
      <c r="BS232" s="220">
        <f t="shared" si="122"/>
        <v>0</v>
      </c>
      <c r="BT232" s="30">
        <f>$BQ$168</f>
        <v>0</v>
      </c>
      <c r="BU232" s="220">
        <f t="shared" si="123"/>
        <v>0</v>
      </c>
      <c r="BV232" s="30">
        <f>$BQ$168</f>
        <v>0</v>
      </c>
      <c r="BW232" s="220">
        <f t="shared" si="124"/>
        <v>0</v>
      </c>
      <c r="BX232" s="30">
        <f>$BQ$168</f>
        <v>0</v>
      </c>
      <c r="BY232" s="220">
        <f t="shared" si="125"/>
        <v>0</v>
      </c>
      <c r="BZ232" s="30">
        <f>$BQ$168</f>
        <v>0</v>
      </c>
      <c r="CA232" s="220">
        <f t="shared" si="126"/>
        <v>0</v>
      </c>
      <c r="CB232" s="30">
        <f>$BQ$168</f>
        <v>0</v>
      </c>
      <c r="CC232" s="220">
        <f t="shared" si="127"/>
        <v>0</v>
      </c>
      <c r="CD232" s="30">
        <f>$BQ$168</f>
        <v>0</v>
      </c>
      <c r="CE232" s="220">
        <f t="shared" si="128"/>
        <v>0</v>
      </c>
      <c r="CF232" s="30">
        <f>$BQ$168</f>
        <v>0</v>
      </c>
      <c r="CG232" s="146">
        <v>0</v>
      </c>
      <c r="CH232" s="146">
        <v>0</v>
      </c>
      <c r="CI232" s="146">
        <v>0</v>
      </c>
      <c r="CZ232" s="1" t="s">
        <v>173</v>
      </c>
      <c r="DA232" s="1" t="s">
        <v>141</v>
      </c>
      <c r="DB232" s="1" t="str">
        <f t="shared" si="108"/>
        <v>----</v>
      </c>
      <c r="DC232" s="1">
        <f t="shared" si="109"/>
        <v>0</v>
      </c>
      <c r="DD232" s="146">
        <f t="shared" si="110"/>
        <v>11.44</v>
      </c>
      <c r="DE232" s="146"/>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7">
        <f t="array" ref="AX233">IF(SUM($C$197:$C$203)=0,$D$67,MIN(IF($C$197:$C$203&gt;0,$B$197:$B$203)))</f>
        <v>45733</v>
      </c>
      <c r="AY233" s="257">
        <f t="array" ref="AY233">IF(SUM($C$197:$C$203)=0,$AB$67,MAX(IF($C$197:$C$203&gt;0,$B$197:$B$203)))</f>
        <v>45739</v>
      </c>
      <c r="AZ233" s="258">
        <f t="shared" si="112"/>
        <v>9</v>
      </c>
      <c r="BA233" s="220">
        <f t="shared" si="113"/>
        <v>0</v>
      </c>
      <c r="BB233" s="30">
        <f>$BQ$169</f>
        <v>0</v>
      </c>
      <c r="BC233" s="220">
        <f t="shared" si="114"/>
        <v>0</v>
      </c>
      <c r="BD233" s="30">
        <f>$BQ$169</f>
        <v>0</v>
      </c>
      <c r="BE233" s="220">
        <f t="shared" si="115"/>
        <v>0</v>
      </c>
      <c r="BF233" s="30">
        <f>$BQ$169</f>
        <v>0</v>
      </c>
      <c r="BG233" s="220">
        <f t="shared" si="116"/>
        <v>0</v>
      </c>
      <c r="BH233" s="30">
        <f>$BQ$169</f>
        <v>0</v>
      </c>
      <c r="BI233" s="220">
        <f t="shared" si="117"/>
        <v>0</v>
      </c>
      <c r="BJ233" s="30">
        <f>$BQ$169</f>
        <v>0</v>
      </c>
      <c r="BK233" s="220">
        <f t="shared" si="118"/>
        <v>0</v>
      </c>
      <c r="BL233" s="30">
        <f>$BQ$169</f>
        <v>0</v>
      </c>
      <c r="BM233" s="220">
        <f t="shared" si="119"/>
        <v>0</v>
      </c>
      <c r="BN233" s="30">
        <f>$BQ$169</f>
        <v>0</v>
      </c>
      <c r="BO233" s="220">
        <f t="shared" si="120"/>
        <v>0</v>
      </c>
      <c r="BP233" s="30">
        <f>$BQ$169</f>
        <v>0</v>
      </c>
      <c r="BQ233" s="220">
        <f t="shared" si="121"/>
        <v>0</v>
      </c>
      <c r="BR233" s="30">
        <f>$BQ$169</f>
        <v>0</v>
      </c>
      <c r="BS233" s="220">
        <f t="shared" si="122"/>
        <v>0</v>
      </c>
      <c r="BT233" s="30">
        <f>$BQ$169</f>
        <v>0</v>
      </c>
      <c r="BU233" s="220">
        <f t="shared" si="123"/>
        <v>0</v>
      </c>
      <c r="BV233" s="30">
        <f>$BQ$169</f>
        <v>0</v>
      </c>
      <c r="BW233" s="220">
        <f t="shared" si="124"/>
        <v>0</v>
      </c>
      <c r="BX233" s="30">
        <f>$BQ$169</f>
        <v>0</v>
      </c>
      <c r="BY233" s="220">
        <f t="shared" si="125"/>
        <v>0</v>
      </c>
      <c r="BZ233" s="30">
        <f>$BQ$169</f>
        <v>0</v>
      </c>
      <c r="CA233" s="220">
        <f t="shared" si="126"/>
        <v>0</v>
      </c>
      <c r="CB233" s="30">
        <f>$BQ$169</f>
        <v>0</v>
      </c>
      <c r="CC233" s="220">
        <f t="shared" si="127"/>
        <v>0</v>
      </c>
      <c r="CD233" s="30">
        <f>$BQ$169</f>
        <v>0</v>
      </c>
      <c r="CE233" s="220">
        <f t="shared" si="128"/>
        <v>0</v>
      </c>
      <c r="CF233" s="30">
        <f>$BQ$169</f>
        <v>0</v>
      </c>
      <c r="CG233" s="146">
        <v>0</v>
      </c>
      <c r="CH233" s="146">
        <v>0</v>
      </c>
      <c r="CI233" s="146">
        <v>0</v>
      </c>
      <c r="CZ233" s="1" t="s">
        <v>173</v>
      </c>
      <c r="DA233" s="1" t="s">
        <v>142</v>
      </c>
      <c r="DB233" s="1" t="str">
        <f t="shared" si="108"/>
        <v>----</v>
      </c>
      <c r="DC233" s="1">
        <f t="shared" si="109"/>
        <v>0</v>
      </c>
      <c r="DD233" s="146">
        <f t="shared" si="110"/>
        <v>11.44</v>
      </c>
      <c r="DE233" s="146"/>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7">
        <f t="array" ref="AX234">IF(SUM($C$197:$C$203)=0,$D$67,MIN(IF($C$197:$C$203&gt;0,$B$197:$B$203)))</f>
        <v>45733</v>
      </c>
      <c r="AY234" s="257">
        <f t="array" ref="AY234">IF(SUM($C$197:$C$203)=0,$AB$67,MAX(IF($C$197:$C$203&gt;0,$B$197:$B$203)))</f>
        <v>45739</v>
      </c>
      <c r="AZ234" s="258">
        <f t="shared" si="112"/>
        <v>9</v>
      </c>
      <c r="BA234" s="220">
        <f t="shared" si="113"/>
        <v>0</v>
      </c>
      <c r="BB234" s="30">
        <f>$BQ$170</f>
        <v>0</v>
      </c>
      <c r="BC234" s="220">
        <f t="shared" si="114"/>
        <v>0</v>
      </c>
      <c r="BD234" s="30">
        <f>$BQ$170</f>
        <v>0</v>
      </c>
      <c r="BE234" s="220">
        <f t="shared" si="115"/>
        <v>0</v>
      </c>
      <c r="BF234" s="30">
        <f>$BQ$170</f>
        <v>0</v>
      </c>
      <c r="BG234" s="220">
        <f t="shared" si="116"/>
        <v>0</v>
      </c>
      <c r="BH234" s="30">
        <f>$BQ$170</f>
        <v>0</v>
      </c>
      <c r="BI234" s="220">
        <f t="shared" si="117"/>
        <v>0</v>
      </c>
      <c r="BJ234" s="30">
        <f>$BQ$170</f>
        <v>0</v>
      </c>
      <c r="BK234" s="220">
        <f t="shared" si="118"/>
        <v>0</v>
      </c>
      <c r="BL234" s="30">
        <f>$BQ$170</f>
        <v>0</v>
      </c>
      <c r="BM234" s="220">
        <f t="shared" si="119"/>
        <v>0</v>
      </c>
      <c r="BN234" s="30">
        <f>$BQ$170</f>
        <v>0</v>
      </c>
      <c r="BO234" s="220">
        <f t="shared" si="120"/>
        <v>0</v>
      </c>
      <c r="BP234" s="30">
        <f>$BQ$170</f>
        <v>0</v>
      </c>
      <c r="BQ234" s="220">
        <f t="shared" si="121"/>
        <v>0</v>
      </c>
      <c r="BR234" s="30">
        <f>$BQ$170</f>
        <v>0</v>
      </c>
      <c r="BS234" s="220">
        <f t="shared" si="122"/>
        <v>0</v>
      </c>
      <c r="BT234" s="30">
        <f>$BQ$170</f>
        <v>0</v>
      </c>
      <c r="BU234" s="220">
        <f t="shared" si="123"/>
        <v>0</v>
      </c>
      <c r="BV234" s="30">
        <f>$BQ$170</f>
        <v>0</v>
      </c>
      <c r="BW234" s="220">
        <f t="shared" si="124"/>
        <v>0</v>
      </c>
      <c r="BX234" s="30">
        <f>$BQ$170</f>
        <v>0</v>
      </c>
      <c r="BY234" s="220">
        <f t="shared" si="125"/>
        <v>0</v>
      </c>
      <c r="BZ234" s="30">
        <f>$BQ$170</f>
        <v>0</v>
      </c>
      <c r="CA234" s="220">
        <f t="shared" si="126"/>
        <v>0</v>
      </c>
      <c r="CB234" s="30">
        <f>$BQ$170</f>
        <v>0</v>
      </c>
      <c r="CC234" s="220">
        <f t="shared" si="127"/>
        <v>0</v>
      </c>
      <c r="CD234" s="30">
        <f>$BQ$170</f>
        <v>0</v>
      </c>
      <c r="CE234" s="220">
        <f t="shared" si="128"/>
        <v>0</v>
      </c>
      <c r="CF234" s="30">
        <f>$BQ$170</f>
        <v>0</v>
      </c>
      <c r="CG234" s="146">
        <v>0</v>
      </c>
      <c r="CH234" s="146">
        <v>0</v>
      </c>
      <c r="CI234" s="146">
        <v>0</v>
      </c>
      <c r="CZ234" s="1" t="s">
        <v>173</v>
      </c>
      <c r="DA234" s="1" t="s">
        <v>140</v>
      </c>
      <c r="DB234" s="1" t="str">
        <f t="shared" si="108"/>
        <v>----</v>
      </c>
      <c r="DC234" s="1">
        <f t="shared" si="109"/>
        <v>0</v>
      </c>
      <c r="DD234" s="146">
        <f t="shared" si="110"/>
        <v>11.44</v>
      </c>
      <c r="DE234" s="146"/>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7">
        <f t="array" ref="AX235">IF(SUM($C$197:$C$203)=0,$D$67,MIN(IF($C$197:$C$203&gt;0,$B$197:$B$203)))</f>
        <v>45733</v>
      </c>
      <c r="AY235" s="257">
        <f t="array" ref="AY235">IF(SUM($C$197:$C$203)=0,$AB$67,MAX(IF($C$197:$C$203&gt;0,$B$197:$B$203)))</f>
        <v>45739</v>
      </c>
      <c r="AZ235" s="258">
        <f t="shared" si="112"/>
        <v>9</v>
      </c>
      <c r="BA235" s="220">
        <f t="shared" si="113"/>
        <v>0</v>
      </c>
      <c r="BB235" s="30">
        <f>$BQ$171</f>
        <v>0</v>
      </c>
      <c r="BC235" s="220">
        <f t="shared" si="114"/>
        <v>0</v>
      </c>
      <c r="BD235" s="30">
        <f>$BQ$171</f>
        <v>0</v>
      </c>
      <c r="BE235" s="220">
        <f t="shared" si="115"/>
        <v>0</v>
      </c>
      <c r="BF235" s="30">
        <f>$BQ$171</f>
        <v>0</v>
      </c>
      <c r="BG235" s="220">
        <f t="shared" si="116"/>
        <v>0</v>
      </c>
      <c r="BH235" s="30">
        <f>$BQ$171</f>
        <v>0</v>
      </c>
      <c r="BI235" s="220">
        <f t="shared" si="117"/>
        <v>0</v>
      </c>
      <c r="BJ235" s="30">
        <f>$BQ$171</f>
        <v>0</v>
      </c>
      <c r="BK235" s="220">
        <f t="shared" si="118"/>
        <v>0</v>
      </c>
      <c r="BL235" s="30">
        <f>$BQ$171</f>
        <v>0</v>
      </c>
      <c r="BM235" s="220">
        <f t="shared" si="119"/>
        <v>0</v>
      </c>
      <c r="BN235" s="30">
        <f>$BQ$171</f>
        <v>0</v>
      </c>
      <c r="BO235" s="220">
        <f t="shared" si="120"/>
        <v>0</v>
      </c>
      <c r="BP235" s="30">
        <f>$BQ$171</f>
        <v>0</v>
      </c>
      <c r="BQ235" s="220">
        <f t="shared" si="121"/>
        <v>0</v>
      </c>
      <c r="BR235" s="30">
        <f>$BQ$171</f>
        <v>0</v>
      </c>
      <c r="BS235" s="220">
        <f t="shared" si="122"/>
        <v>0</v>
      </c>
      <c r="BT235" s="30">
        <f>$BQ$171</f>
        <v>0</v>
      </c>
      <c r="BU235" s="220">
        <f t="shared" si="123"/>
        <v>0</v>
      </c>
      <c r="BV235" s="30">
        <f>$BQ$171</f>
        <v>0</v>
      </c>
      <c r="BW235" s="220">
        <f t="shared" si="124"/>
        <v>0</v>
      </c>
      <c r="BX235" s="30">
        <f>$BQ$171</f>
        <v>0</v>
      </c>
      <c r="BY235" s="220">
        <f t="shared" si="125"/>
        <v>0</v>
      </c>
      <c r="BZ235" s="30">
        <f>$BQ$171</f>
        <v>0</v>
      </c>
      <c r="CA235" s="220">
        <f t="shared" si="126"/>
        <v>0</v>
      </c>
      <c r="CB235" s="30">
        <f>$BQ$171</f>
        <v>0</v>
      </c>
      <c r="CC235" s="220">
        <f t="shared" si="127"/>
        <v>0</v>
      </c>
      <c r="CD235" s="30">
        <f>$BQ$171</f>
        <v>0</v>
      </c>
      <c r="CE235" s="220">
        <f t="shared" si="128"/>
        <v>0</v>
      </c>
      <c r="CF235" s="30">
        <f>$BQ$171</f>
        <v>0</v>
      </c>
      <c r="CG235" s="146">
        <v>0</v>
      </c>
      <c r="CH235" s="146">
        <v>0</v>
      </c>
      <c r="CI235" s="146">
        <v>0</v>
      </c>
      <c r="CZ235" s="1" t="s">
        <v>173</v>
      </c>
      <c r="DA235" s="1" t="s">
        <v>141</v>
      </c>
      <c r="DB235" s="1" t="str">
        <f t="shared" si="108"/>
        <v>----</v>
      </c>
      <c r="DC235" s="1">
        <f t="shared" si="109"/>
        <v>0</v>
      </c>
      <c r="DD235" s="146">
        <f t="shared" si="110"/>
        <v>11.44</v>
      </c>
      <c r="DE235" s="146"/>
    </row>
    <row r="236" spans="43:109" hidden="1" x14ac:dyDescent="0.25">
      <c r="AQ236" s="61"/>
      <c r="AR236" s="1">
        <f>COUNTIF($AS$176:$AS235,$AS236)</f>
        <v>0</v>
      </c>
      <c r="AS236" s="1" t="str">
        <f t="shared" si="59"/>
        <v>0382880</v>
      </c>
      <c r="AU236" s="1" t="str">
        <f t="shared" si="60"/>
        <v>0382880</v>
      </c>
      <c r="AV236" s="1">
        <f>COUNTIF($AS$176:$AS235,$AS236)</f>
        <v>0</v>
      </c>
      <c r="AW236" s="8" t="str">
        <f t="shared" si="61"/>
        <v>Ignore me</v>
      </c>
      <c r="AX236" s="257">
        <f t="array" ref="AX236">IF(SUM($C$197:$C$203)=0,$D$67,MIN(IF($C$197:$C$203&gt;0,$B$197:$B$203)))</f>
        <v>45733</v>
      </c>
      <c r="AY236" s="257">
        <f t="array" ref="AY236">IF(SUM($C$197:$C$203)=0,$AB$67,MAX(IF($C$197:$C$203&gt;0,$B$197:$B$203)))</f>
        <v>45739</v>
      </c>
      <c r="AZ236" s="258">
        <f t="shared" ref="AZ236:AZ241" si="129">$H$108</f>
        <v>0</v>
      </c>
      <c r="BA236" s="220">
        <f t="shared" si="113"/>
        <v>0</v>
      </c>
      <c r="BB236" s="30">
        <f>$BQ$166</f>
        <v>11.44</v>
      </c>
      <c r="BC236" s="220">
        <f t="shared" si="114"/>
        <v>0</v>
      </c>
      <c r="BD236" s="30">
        <f>$BQ$166</f>
        <v>11.44</v>
      </c>
      <c r="BE236" s="220">
        <f t="shared" si="115"/>
        <v>0</v>
      </c>
      <c r="BF236" s="30">
        <f>$BQ$166</f>
        <v>11.44</v>
      </c>
      <c r="BG236" s="220">
        <f t="shared" si="116"/>
        <v>0</v>
      </c>
      <c r="BH236" s="30">
        <f>$BQ$166</f>
        <v>11.44</v>
      </c>
      <c r="BI236" s="220">
        <f t="shared" si="117"/>
        <v>0</v>
      </c>
      <c r="BJ236" s="30">
        <f>$BQ$166</f>
        <v>11.44</v>
      </c>
      <c r="BK236" s="220">
        <f t="shared" si="118"/>
        <v>0</v>
      </c>
      <c r="BL236" s="30">
        <f>$BQ$166</f>
        <v>11.44</v>
      </c>
      <c r="BM236" s="220">
        <f t="shared" si="119"/>
        <v>0</v>
      </c>
      <c r="BN236" s="30">
        <f>$BQ$166</f>
        <v>11.44</v>
      </c>
      <c r="BO236" s="220">
        <f t="shared" si="120"/>
        <v>0</v>
      </c>
      <c r="BP236" s="30">
        <f>$BQ$166</f>
        <v>11.44</v>
      </c>
      <c r="BQ236" s="220">
        <f t="shared" si="121"/>
        <v>0</v>
      </c>
      <c r="BR236" s="30">
        <f>$BQ$166</f>
        <v>11.44</v>
      </c>
      <c r="BS236" s="220">
        <f t="shared" si="122"/>
        <v>0</v>
      </c>
      <c r="BT236" s="30">
        <f>$BQ$166</f>
        <v>11.44</v>
      </c>
      <c r="BU236" s="220">
        <f t="shared" si="123"/>
        <v>0</v>
      </c>
      <c r="BV236" s="30">
        <f>$BQ$166</f>
        <v>11.44</v>
      </c>
      <c r="BW236" s="220">
        <f t="shared" si="124"/>
        <v>0</v>
      </c>
      <c r="BX236" s="30">
        <f>$BQ$166</f>
        <v>11.44</v>
      </c>
      <c r="BY236" s="220">
        <f t="shared" si="125"/>
        <v>0</v>
      </c>
      <c r="BZ236" s="30">
        <f>$BQ$166</f>
        <v>11.44</v>
      </c>
      <c r="CA236" s="220">
        <f t="shared" si="126"/>
        <v>0</v>
      </c>
      <c r="CB236" s="30">
        <f>$BQ$166</f>
        <v>11.44</v>
      </c>
      <c r="CC236" s="220">
        <f t="shared" si="127"/>
        <v>0</v>
      </c>
      <c r="CD236" s="30">
        <f>$BQ$166</f>
        <v>11.44</v>
      </c>
      <c r="CE236" s="220">
        <f t="shared" si="128"/>
        <v>0</v>
      </c>
      <c r="CF236" s="30">
        <f>$BQ$166</f>
        <v>11.44</v>
      </c>
      <c r="CG236" s="146">
        <v>0</v>
      </c>
      <c r="CH236" s="146">
        <v>0</v>
      </c>
      <c r="CI236" s="146">
        <v>0</v>
      </c>
      <c r="CZ236" s="1" t="s">
        <v>173</v>
      </c>
      <c r="DA236" s="1" t="s">
        <v>142</v>
      </c>
      <c r="DB236" s="1" t="str">
        <f t="shared" si="108"/>
        <v>----</v>
      </c>
      <c r="DC236" s="1">
        <f t="shared" si="109"/>
        <v>0</v>
      </c>
      <c r="DD236" s="146">
        <f t="shared" si="110"/>
        <v>11.44</v>
      </c>
      <c r="DE236" s="146"/>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7">
        <f t="array" ref="AX237">IF(SUM($C$197:$C$203)=0,$D$67,MIN(IF($C$197:$C$203&gt;0,$B$197:$B$203)))</f>
        <v>45733</v>
      </c>
      <c r="AY237" s="257">
        <f t="array" ref="AY237">IF(SUM($C$197:$C$203)=0,$AB$67,MAX(IF($C$197:$C$203&gt;0,$B$197:$B$203)))</f>
        <v>45739</v>
      </c>
      <c r="AZ237" s="258">
        <f t="shared" si="129"/>
        <v>0</v>
      </c>
      <c r="BA237" s="220">
        <f t="shared" si="113"/>
        <v>0</v>
      </c>
      <c r="BB237" s="30">
        <f>$BQ$167</f>
        <v>0</v>
      </c>
      <c r="BC237" s="220">
        <f t="shared" si="114"/>
        <v>0</v>
      </c>
      <c r="BD237" s="30">
        <f>$BQ$167</f>
        <v>0</v>
      </c>
      <c r="BE237" s="220">
        <f t="shared" si="115"/>
        <v>0</v>
      </c>
      <c r="BF237" s="30">
        <f>$BQ$167</f>
        <v>0</v>
      </c>
      <c r="BG237" s="220">
        <f t="shared" si="116"/>
        <v>0</v>
      </c>
      <c r="BH237" s="30">
        <f>$BQ$167</f>
        <v>0</v>
      </c>
      <c r="BI237" s="220">
        <f t="shared" si="117"/>
        <v>0</v>
      </c>
      <c r="BJ237" s="30">
        <f>$BQ$167</f>
        <v>0</v>
      </c>
      <c r="BK237" s="220">
        <f t="shared" si="118"/>
        <v>0</v>
      </c>
      <c r="BL237" s="30">
        <f>$BQ$167</f>
        <v>0</v>
      </c>
      <c r="BM237" s="220">
        <f t="shared" si="119"/>
        <v>0</v>
      </c>
      <c r="BN237" s="30">
        <f>$BQ$167</f>
        <v>0</v>
      </c>
      <c r="BO237" s="220">
        <f t="shared" si="120"/>
        <v>0</v>
      </c>
      <c r="BP237" s="30">
        <f>$BQ$167</f>
        <v>0</v>
      </c>
      <c r="BQ237" s="220">
        <f t="shared" si="121"/>
        <v>0</v>
      </c>
      <c r="BR237" s="30">
        <f>$BQ$167</f>
        <v>0</v>
      </c>
      <c r="BS237" s="220">
        <f t="shared" si="122"/>
        <v>0</v>
      </c>
      <c r="BT237" s="30">
        <f>$BQ$167</f>
        <v>0</v>
      </c>
      <c r="BU237" s="220">
        <f t="shared" si="123"/>
        <v>0</v>
      </c>
      <c r="BV237" s="30">
        <f>$BQ$167</f>
        <v>0</v>
      </c>
      <c r="BW237" s="220">
        <f t="shared" si="124"/>
        <v>0</v>
      </c>
      <c r="BX237" s="30">
        <f>$BQ$167</f>
        <v>0</v>
      </c>
      <c r="BY237" s="220">
        <f t="shared" si="125"/>
        <v>0</v>
      </c>
      <c r="BZ237" s="30">
        <f>$BQ$167</f>
        <v>0</v>
      </c>
      <c r="CA237" s="220">
        <f t="shared" si="126"/>
        <v>0</v>
      </c>
      <c r="CB237" s="30">
        <f>$BQ$167</f>
        <v>0</v>
      </c>
      <c r="CC237" s="220">
        <f t="shared" si="127"/>
        <v>0</v>
      </c>
      <c r="CD237" s="30">
        <f>$BQ$167</f>
        <v>0</v>
      </c>
      <c r="CE237" s="220">
        <f t="shared" si="128"/>
        <v>0</v>
      </c>
      <c r="CF237" s="30">
        <f>$BQ$167</f>
        <v>0</v>
      </c>
      <c r="CG237" s="146">
        <v>0</v>
      </c>
      <c r="CH237" s="146">
        <v>0</v>
      </c>
      <c r="CI237" s="146">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7">
        <f t="array" ref="AX238">IF(SUM($C$197:$C$203)=0,$D$67,MIN(IF($C$197:$C$203&gt;0,$B$197:$B$203)))</f>
        <v>45733</v>
      </c>
      <c r="AY238" s="257">
        <f t="array" ref="AY238">IF(SUM($C$197:$C$203)=0,$AB$67,MAX(IF($C$197:$C$203&gt;0,$B$197:$B$203)))</f>
        <v>45739</v>
      </c>
      <c r="AZ238" s="258">
        <f t="shared" si="129"/>
        <v>0</v>
      </c>
      <c r="BA238" s="220">
        <f t="shared" si="113"/>
        <v>0</v>
      </c>
      <c r="BB238" s="30">
        <f>$BQ$168</f>
        <v>0</v>
      </c>
      <c r="BC238" s="220">
        <f t="shared" si="114"/>
        <v>0</v>
      </c>
      <c r="BD238" s="30">
        <f>$BQ$168</f>
        <v>0</v>
      </c>
      <c r="BE238" s="220">
        <f t="shared" si="115"/>
        <v>0</v>
      </c>
      <c r="BF238" s="30">
        <f>$BQ$168</f>
        <v>0</v>
      </c>
      <c r="BG238" s="220">
        <f t="shared" si="116"/>
        <v>0</v>
      </c>
      <c r="BH238" s="30">
        <f>$BQ$168</f>
        <v>0</v>
      </c>
      <c r="BI238" s="220">
        <f t="shared" si="117"/>
        <v>0</v>
      </c>
      <c r="BJ238" s="30">
        <f>$BQ$168</f>
        <v>0</v>
      </c>
      <c r="BK238" s="220">
        <f t="shared" si="118"/>
        <v>0</v>
      </c>
      <c r="BL238" s="30">
        <f>$BQ$168</f>
        <v>0</v>
      </c>
      <c r="BM238" s="220">
        <f t="shared" si="119"/>
        <v>0</v>
      </c>
      <c r="BN238" s="30">
        <f>$BQ$168</f>
        <v>0</v>
      </c>
      <c r="BO238" s="220">
        <f t="shared" si="120"/>
        <v>0</v>
      </c>
      <c r="BP238" s="30">
        <f>$BQ$168</f>
        <v>0</v>
      </c>
      <c r="BQ238" s="220">
        <f t="shared" si="121"/>
        <v>0</v>
      </c>
      <c r="BR238" s="30">
        <f>$BQ$168</f>
        <v>0</v>
      </c>
      <c r="BS238" s="220">
        <f t="shared" si="122"/>
        <v>0</v>
      </c>
      <c r="BT238" s="30">
        <f>$BQ$168</f>
        <v>0</v>
      </c>
      <c r="BU238" s="220">
        <f t="shared" si="123"/>
        <v>0</v>
      </c>
      <c r="BV238" s="30">
        <f>$BQ$168</f>
        <v>0</v>
      </c>
      <c r="BW238" s="220">
        <f t="shared" si="124"/>
        <v>0</v>
      </c>
      <c r="BX238" s="30">
        <f>$BQ$168</f>
        <v>0</v>
      </c>
      <c r="BY238" s="220">
        <f t="shared" si="125"/>
        <v>0</v>
      </c>
      <c r="BZ238" s="30">
        <f>$BQ$168</f>
        <v>0</v>
      </c>
      <c r="CA238" s="220">
        <f t="shared" si="126"/>
        <v>0</v>
      </c>
      <c r="CB238" s="30">
        <f>$BQ$168</f>
        <v>0</v>
      </c>
      <c r="CC238" s="220">
        <f t="shared" si="127"/>
        <v>0</v>
      </c>
      <c r="CD238" s="30">
        <f>$BQ$168</f>
        <v>0</v>
      </c>
      <c r="CE238" s="220">
        <f t="shared" si="128"/>
        <v>0</v>
      </c>
      <c r="CF238" s="30">
        <f>$BQ$168</f>
        <v>0</v>
      </c>
      <c r="CG238" s="146">
        <v>0</v>
      </c>
      <c r="CH238" s="146">
        <v>0</v>
      </c>
      <c r="CI238" s="146">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7">
        <f t="array" ref="AX239">IF(SUM($C$197:$C$203)=0,$D$67,MIN(IF($C$197:$C$203&gt;0,$B$197:$B$203)))</f>
        <v>45733</v>
      </c>
      <c r="AY239" s="257">
        <f t="array" ref="AY239">IF(SUM($C$197:$C$203)=0,$AB$67,MAX(IF($C$197:$C$203&gt;0,$B$197:$B$203)))</f>
        <v>45739</v>
      </c>
      <c r="AZ239" s="258">
        <f t="shared" si="129"/>
        <v>0</v>
      </c>
      <c r="BA239" s="220">
        <f t="shared" si="113"/>
        <v>0</v>
      </c>
      <c r="BB239" s="30">
        <f>$BQ$169</f>
        <v>0</v>
      </c>
      <c r="BC239" s="220">
        <f t="shared" si="114"/>
        <v>0</v>
      </c>
      <c r="BD239" s="30">
        <f>$BQ$169</f>
        <v>0</v>
      </c>
      <c r="BE239" s="220">
        <f t="shared" si="115"/>
        <v>0</v>
      </c>
      <c r="BF239" s="30">
        <f>$BQ$169</f>
        <v>0</v>
      </c>
      <c r="BG239" s="220">
        <f t="shared" si="116"/>
        <v>0</v>
      </c>
      <c r="BH239" s="30">
        <f>$BQ$169</f>
        <v>0</v>
      </c>
      <c r="BI239" s="220">
        <f t="shared" si="117"/>
        <v>0</v>
      </c>
      <c r="BJ239" s="30">
        <f>$BQ$169</f>
        <v>0</v>
      </c>
      <c r="BK239" s="220">
        <f t="shared" si="118"/>
        <v>0</v>
      </c>
      <c r="BL239" s="30">
        <f>$BQ$169</f>
        <v>0</v>
      </c>
      <c r="BM239" s="220">
        <f t="shared" si="119"/>
        <v>0</v>
      </c>
      <c r="BN239" s="30">
        <f>$BQ$169</f>
        <v>0</v>
      </c>
      <c r="BO239" s="220">
        <f t="shared" si="120"/>
        <v>0</v>
      </c>
      <c r="BP239" s="30">
        <f>$BQ$169</f>
        <v>0</v>
      </c>
      <c r="BQ239" s="220">
        <f t="shared" si="121"/>
        <v>0</v>
      </c>
      <c r="BR239" s="30">
        <f>$BQ$169</f>
        <v>0</v>
      </c>
      <c r="BS239" s="220">
        <f t="shared" si="122"/>
        <v>0</v>
      </c>
      <c r="BT239" s="30">
        <f>$BQ$169</f>
        <v>0</v>
      </c>
      <c r="BU239" s="220">
        <f t="shared" si="123"/>
        <v>0</v>
      </c>
      <c r="BV239" s="30">
        <f>$BQ$169</f>
        <v>0</v>
      </c>
      <c r="BW239" s="220">
        <f t="shared" si="124"/>
        <v>0</v>
      </c>
      <c r="BX239" s="30">
        <f>$BQ$169</f>
        <v>0</v>
      </c>
      <c r="BY239" s="220">
        <f t="shared" si="125"/>
        <v>0</v>
      </c>
      <c r="BZ239" s="30">
        <f>$BQ$169</f>
        <v>0</v>
      </c>
      <c r="CA239" s="220">
        <f t="shared" si="126"/>
        <v>0</v>
      </c>
      <c r="CB239" s="30">
        <f>$BQ$169</f>
        <v>0</v>
      </c>
      <c r="CC239" s="220">
        <f t="shared" si="127"/>
        <v>0</v>
      </c>
      <c r="CD239" s="30">
        <f>$BQ$169</f>
        <v>0</v>
      </c>
      <c r="CE239" s="220">
        <f t="shared" si="128"/>
        <v>0</v>
      </c>
      <c r="CF239" s="30">
        <f>$BQ$169</f>
        <v>0</v>
      </c>
      <c r="CG239" s="146">
        <v>0</v>
      </c>
      <c r="CH239" s="146">
        <v>0</v>
      </c>
      <c r="CI239" s="146">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7">
        <f t="array" ref="AX240">IF(SUM($C$197:$C$203)=0,$D$67,MIN(IF($C$197:$C$203&gt;0,$B$197:$B$203)))</f>
        <v>45733</v>
      </c>
      <c r="AY240" s="257">
        <f t="array" ref="AY240">IF(SUM($C$197:$C$203)=0,$AB$67,MAX(IF($C$197:$C$203&gt;0,$B$197:$B$203)))</f>
        <v>45739</v>
      </c>
      <c r="AZ240" s="258">
        <f t="shared" si="129"/>
        <v>0</v>
      </c>
      <c r="BA240" s="220">
        <f t="shared" si="113"/>
        <v>0</v>
      </c>
      <c r="BB240" s="30">
        <f>$BQ$170</f>
        <v>0</v>
      </c>
      <c r="BC240" s="220">
        <f t="shared" si="114"/>
        <v>0</v>
      </c>
      <c r="BD240" s="30">
        <f>$BQ$170</f>
        <v>0</v>
      </c>
      <c r="BE240" s="220">
        <f t="shared" si="115"/>
        <v>0</v>
      </c>
      <c r="BF240" s="30">
        <f>$BQ$170</f>
        <v>0</v>
      </c>
      <c r="BG240" s="220">
        <f t="shared" si="116"/>
        <v>0</v>
      </c>
      <c r="BH240" s="30">
        <f>$BQ$170</f>
        <v>0</v>
      </c>
      <c r="BI240" s="220">
        <f t="shared" si="117"/>
        <v>0</v>
      </c>
      <c r="BJ240" s="30">
        <f>$BQ$170</f>
        <v>0</v>
      </c>
      <c r="BK240" s="220">
        <f t="shared" si="118"/>
        <v>0</v>
      </c>
      <c r="BL240" s="30">
        <f>$BQ$170</f>
        <v>0</v>
      </c>
      <c r="BM240" s="220">
        <f t="shared" si="119"/>
        <v>0</v>
      </c>
      <c r="BN240" s="30">
        <f>$BQ$170</f>
        <v>0</v>
      </c>
      <c r="BO240" s="220">
        <f t="shared" si="120"/>
        <v>0</v>
      </c>
      <c r="BP240" s="30">
        <f>$BQ$170</f>
        <v>0</v>
      </c>
      <c r="BQ240" s="220">
        <f t="shared" si="121"/>
        <v>0</v>
      </c>
      <c r="BR240" s="30">
        <f>$BQ$170</f>
        <v>0</v>
      </c>
      <c r="BS240" s="220">
        <f t="shared" si="122"/>
        <v>0</v>
      </c>
      <c r="BT240" s="30">
        <f>$BQ$170</f>
        <v>0</v>
      </c>
      <c r="BU240" s="220">
        <f t="shared" si="123"/>
        <v>0</v>
      </c>
      <c r="BV240" s="30">
        <f>$BQ$170</f>
        <v>0</v>
      </c>
      <c r="BW240" s="220">
        <f t="shared" si="124"/>
        <v>0</v>
      </c>
      <c r="BX240" s="30">
        <f>$BQ$170</f>
        <v>0</v>
      </c>
      <c r="BY240" s="220">
        <f t="shared" si="125"/>
        <v>0</v>
      </c>
      <c r="BZ240" s="30">
        <f>$BQ$170</f>
        <v>0</v>
      </c>
      <c r="CA240" s="220">
        <f t="shared" si="126"/>
        <v>0</v>
      </c>
      <c r="CB240" s="30">
        <f>$BQ$170</f>
        <v>0</v>
      </c>
      <c r="CC240" s="220">
        <f t="shared" si="127"/>
        <v>0</v>
      </c>
      <c r="CD240" s="30">
        <f>$BQ$170</f>
        <v>0</v>
      </c>
      <c r="CE240" s="220">
        <f t="shared" si="128"/>
        <v>0</v>
      </c>
      <c r="CF240" s="30">
        <f>$BQ$170</f>
        <v>0</v>
      </c>
      <c r="CG240" s="146">
        <v>0</v>
      </c>
      <c r="CH240" s="146">
        <v>0</v>
      </c>
      <c r="CI240" s="146">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7">
        <f t="array" ref="AX241">IF(SUM($C$197:$C$203)=0,$D$67,MIN(IF($C$197:$C$203&gt;0,$B$197:$B$203)))</f>
        <v>45733</v>
      </c>
      <c r="AY241" s="257">
        <f t="array" ref="AY241">IF(SUM($C$197:$C$203)=0,$AB$67,MAX(IF($C$197:$C$203&gt;0,$B$197:$B$203)))</f>
        <v>45739</v>
      </c>
      <c r="AZ241" s="258">
        <f t="shared" si="129"/>
        <v>0</v>
      </c>
      <c r="BA241" s="220">
        <f t="shared" si="113"/>
        <v>0</v>
      </c>
      <c r="BB241" s="30">
        <f>$BQ$171</f>
        <v>0</v>
      </c>
      <c r="BC241" s="220">
        <f t="shared" si="114"/>
        <v>0</v>
      </c>
      <c r="BD241" s="30">
        <f>$BQ$171</f>
        <v>0</v>
      </c>
      <c r="BE241" s="220">
        <f t="shared" si="115"/>
        <v>0</v>
      </c>
      <c r="BF241" s="30">
        <f>$BQ$171</f>
        <v>0</v>
      </c>
      <c r="BG241" s="220">
        <f t="shared" si="116"/>
        <v>0</v>
      </c>
      <c r="BH241" s="30">
        <f>$BQ$171</f>
        <v>0</v>
      </c>
      <c r="BI241" s="220">
        <f t="shared" si="117"/>
        <v>0</v>
      </c>
      <c r="BJ241" s="30">
        <f>$BQ$171</f>
        <v>0</v>
      </c>
      <c r="BK241" s="220">
        <f t="shared" si="118"/>
        <v>0</v>
      </c>
      <c r="BL241" s="30">
        <f>$BQ$171</f>
        <v>0</v>
      </c>
      <c r="BM241" s="220">
        <f t="shared" si="119"/>
        <v>0</v>
      </c>
      <c r="BN241" s="30">
        <f>$BQ$171</f>
        <v>0</v>
      </c>
      <c r="BO241" s="220">
        <f t="shared" si="120"/>
        <v>0</v>
      </c>
      <c r="BP241" s="30">
        <f>$BQ$171</f>
        <v>0</v>
      </c>
      <c r="BQ241" s="220">
        <f t="shared" si="121"/>
        <v>0</v>
      </c>
      <c r="BR241" s="30">
        <f>$BQ$171</f>
        <v>0</v>
      </c>
      <c r="BS241" s="220">
        <f t="shared" si="122"/>
        <v>0</v>
      </c>
      <c r="BT241" s="30">
        <f>$BQ$171</f>
        <v>0</v>
      </c>
      <c r="BU241" s="220">
        <f t="shared" si="123"/>
        <v>0</v>
      </c>
      <c r="BV241" s="30">
        <f>$BQ$171</f>
        <v>0</v>
      </c>
      <c r="BW241" s="220">
        <f t="shared" si="124"/>
        <v>0</v>
      </c>
      <c r="BX241" s="30">
        <f>$BQ$171</f>
        <v>0</v>
      </c>
      <c r="BY241" s="220">
        <f t="shared" si="125"/>
        <v>0</v>
      </c>
      <c r="BZ241" s="30">
        <f>$BQ$171</f>
        <v>0</v>
      </c>
      <c r="CA241" s="220">
        <f t="shared" si="126"/>
        <v>0</v>
      </c>
      <c r="CB241" s="30">
        <f>$BQ$171</f>
        <v>0</v>
      </c>
      <c r="CC241" s="220">
        <f t="shared" si="127"/>
        <v>0</v>
      </c>
      <c r="CD241" s="30">
        <f>$BQ$171</f>
        <v>0</v>
      </c>
      <c r="CE241" s="220">
        <f t="shared" si="128"/>
        <v>0</v>
      </c>
      <c r="CF241" s="30">
        <f>$BQ$171</f>
        <v>0</v>
      </c>
      <c r="CG241" s="146">
        <v>0</v>
      </c>
      <c r="CH241" s="146">
        <v>0</v>
      </c>
      <c r="CI241" s="146">
        <v>0</v>
      </c>
    </row>
    <row r="242" spans="43:87" hidden="1" x14ac:dyDescent="0.25">
      <c r="AQ242" s="61"/>
      <c r="AR242" s="1">
        <f>COUNTIF($AS$176:$AS241,$AS242)</f>
        <v>1</v>
      </c>
      <c r="AS242" s="1" t="str">
        <f t="shared" si="130"/>
        <v>0382880</v>
      </c>
      <c r="AU242" s="1" t="str">
        <f t="shared" si="131"/>
        <v>0382880</v>
      </c>
      <c r="AV242" s="1">
        <f>COUNTIF($AS$176:$AS241,$AS242)</f>
        <v>1</v>
      </c>
      <c r="AW242" s="8" t="str">
        <f t="shared" ref="AW242:AW268" si="132">IF(OR((BA242+BC242+BE242+BG242+BI242+BK242+BM242+BO242+BQ242+BS242+BU242+BW242+BY242+CA242+CC242+CE242+CG242)=0,AV242&lt;&gt;0),"Ignore me","Claim")</f>
        <v>Ignore me</v>
      </c>
      <c r="AX242" s="257">
        <f t="array" ref="AX242">IF(SUM($C$197:$C$203)=0,$D$67,MIN(IF($C$197:$C$203&gt;0,$B$197:$B$203)))</f>
        <v>45733</v>
      </c>
      <c r="AY242" s="257">
        <f t="array" ref="AY242">IF(SUM($C$197:$C$203)=0,$AB$67,MAX(IF($C$197:$C$203&gt;0,$B$197:$B$203)))</f>
        <v>45739</v>
      </c>
      <c r="AZ242" s="258">
        <f t="shared" ref="AZ242:AZ247" si="133">$H$109</f>
        <v>0</v>
      </c>
      <c r="BA242" s="220">
        <f t="shared" si="113"/>
        <v>0</v>
      </c>
      <c r="BB242" s="30">
        <f>$BQ$166</f>
        <v>11.44</v>
      </c>
      <c r="BC242" s="220">
        <f t="shared" si="114"/>
        <v>0</v>
      </c>
      <c r="BD242" s="30">
        <f>$BQ$166</f>
        <v>11.44</v>
      </c>
      <c r="BE242" s="220">
        <f t="shared" si="115"/>
        <v>0</v>
      </c>
      <c r="BF242" s="30">
        <f>$BQ$166</f>
        <v>11.44</v>
      </c>
      <c r="BG242" s="220">
        <f t="shared" si="116"/>
        <v>0</v>
      </c>
      <c r="BH242" s="30">
        <f>$BQ$166</f>
        <v>11.44</v>
      </c>
      <c r="BI242" s="220">
        <f t="shared" si="117"/>
        <v>0</v>
      </c>
      <c r="BJ242" s="30">
        <f>$BQ$166</f>
        <v>11.44</v>
      </c>
      <c r="BK242" s="220">
        <f t="shared" si="118"/>
        <v>0</v>
      </c>
      <c r="BL242" s="30">
        <f>$BQ$166</f>
        <v>11.44</v>
      </c>
      <c r="BM242" s="220">
        <f t="shared" si="119"/>
        <v>0</v>
      </c>
      <c r="BN242" s="30">
        <f>$BQ$166</f>
        <v>11.44</v>
      </c>
      <c r="BO242" s="220">
        <f t="shared" si="120"/>
        <v>0</v>
      </c>
      <c r="BP242" s="30">
        <f>$BQ$166</f>
        <v>11.44</v>
      </c>
      <c r="BQ242" s="220">
        <f t="shared" si="121"/>
        <v>0</v>
      </c>
      <c r="BR242" s="30">
        <f>$BQ$166</f>
        <v>11.44</v>
      </c>
      <c r="BS242" s="220">
        <f t="shared" si="122"/>
        <v>0</v>
      </c>
      <c r="BT242" s="30">
        <f>$BQ$166</f>
        <v>11.44</v>
      </c>
      <c r="BU242" s="220">
        <f t="shared" si="123"/>
        <v>0</v>
      </c>
      <c r="BV242" s="30">
        <f>$BQ$166</f>
        <v>11.44</v>
      </c>
      <c r="BW242" s="220">
        <f t="shared" si="124"/>
        <v>0</v>
      </c>
      <c r="BX242" s="30">
        <f>$BQ$166</f>
        <v>11.44</v>
      </c>
      <c r="BY242" s="220">
        <f t="shared" si="125"/>
        <v>0</v>
      </c>
      <c r="BZ242" s="30">
        <f>$BQ$166</f>
        <v>11.44</v>
      </c>
      <c r="CA242" s="220">
        <f t="shared" si="126"/>
        <v>0</v>
      </c>
      <c r="CB242" s="30">
        <f>$BQ$166</f>
        <v>11.44</v>
      </c>
      <c r="CC242" s="220">
        <f t="shared" si="127"/>
        <v>0</v>
      </c>
      <c r="CD242" s="30">
        <f>$BQ$166</f>
        <v>11.44</v>
      </c>
      <c r="CE242" s="220">
        <f t="shared" si="128"/>
        <v>0</v>
      </c>
      <c r="CF242" s="30">
        <f>$BQ$166</f>
        <v>11.44</v>
      </c>
      <c r="CG242" s="146">
        <v>0</v>
      </c>
      <c r="CH242" s="146">
        <v>0</v>
      </c>
      <c r="CI242" s="146">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7">
        <f t="array" ref="AX243">IF(SUM($C$197:$C$203)=0,$D$67,MIN(IF($C$197:$C$203&gt;0,$B$197:$B$203)))</f>
        <v>45733</v>
      </c>
      <c r="AY243" s="257">
        <f t="array" ref="AY243">IF(SUM($C$197:$C$203)=0,$AB$67,MAX(IF($C$197:$C$203&gt;0,$B$197:$B$203)))</f>
        <v>45739</v>
      </c>
      <c r="AZ243" s="258">
        <f t="shared" si="133"/>
        <v>0</v>
      </c>
      <c r="BA243" s="220">
        <f t="shared" si="113"/>
        <v>0</v>
      </c>
      <c r="BB243" s="30">
        <f>$BQ$167</f>
        <v>0</v>
      </c>
      <c r="BC243" s="220">
        <f t="shared" si="114"/>
        <v>0</v>
      </c>
      <c r="BD243" s="30">
        <f>$BQ$167</f>
        <v>0</v>
      </c>
      <c r="BE243" s="220">
        <f t="shared" si="115"/>
        <v>0</v>
      </c>
      <c r="BF243" s="30">
        <f>$BQ$167</f>
        <v>0</v>
      </c>
      <c r="BG243" s="220">
        <f t="shared" si="116"/>
        <v>0</v>
      </c>
      <c r="BH243" s="30">
        <f>$BQ$167</f>
        <v>0</v>
      </c>
      <c r="BI243" s="220">
        <f t="shared" si="117"/>
        <v>0</v>
      </c>
      <c r="BJ243" s="30">
        <f>$BQ$167</f>
        <v>0</v>
      </c>
      <c r="BK243" s="220">
        <f t="shared" si="118"/>
        <v>0</v>
      </c>
      <c r="BL243" s="30">
        <f>$BQ$167</f>
        <v>0</v>
      </c>
      <c r="BM243" s="220">
        <f t="shared" si="119"/>
        <v>0</v>
      </c>
      <c r="BN243" s="30">
        <f>$BQ$167</f>
        <v>0</v>
      </c>
      <c r="BO243" s="220">
        <f t="shared" si="120"/>
        <v>0</v>
      </c>
      <c r="BP243" s="30">
        <f>$BQ$167</f>
        <v>0</v>
      </c>
      <c r="BQ243" s="220">
        <f t="shared" si="121"/>
        <v>0</v>
      </c>
      <c r="BR243" s="30">
        <f>$BQ$167</f>
        <v>0</v>
      </c>
      <c r="BS243" s="220">
        <f t="shared" si="122"/>
        <v>0</v>
      </c>
      <c r="BT243" s="30">
        <f>$BQ$167</f>
        <v>0</v>
      </c>
      <c r="BU243" s="220">
        <f t="shared" si="123"/>
        <v>0</v>
      </c>
      <c r="BV243" s="30">
        <f>$BQ$167</f>
        <v>0</v>
      </c>
      <c r="BW243" s="220">
        <f t="shared" si="124"/>
        <v>0</v>
      </c>
      <c r="BX243" s="30">
        <f>$BQ$167</f>
        <v>0</v>
      </c>
      <c r="BY243" s="220">
        <f t="shared" si="125"/>
        <v>0</v>
      </c>
      <c r="BZ243" s="30">
        <f>$BQ$167</f>
        <v>0</v>
      </c>
      <c r="CA243" s="220">
        <f t="shared" si="126"/>
        <v>0</v>
      </c>
      <c r="CB243" s="30">
        <f>$BQ$167</f>
        <v>0</v>
      </c>
      <c r="CC243" s="220">
        <f t="shared" si="127"/>
        <v>0</v>
      </c>
      <c r="CD243" s="30">
        <f>$BQ$167</f>
        <v>0</v>
      </c>
      <c r="CE243" s="220">
        <f t="shared" si="128"/>
        <v>0</v>
      </c>
      <c r="CF243" s="30">
        <f>$BQ$167</f>
        <v>0</v>
      </c>
      <c r="CG243" s="146">
        <v>0</v>
      </c>
      <c r="CH243" s="146">
        <v>0</v>
      </c>
      <c r="CI243" s="146">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7">
        <f t="array" ref="AX244">IF(SUM($C$197:$C$203)=0,$D$67,MIN(IF($C$197:$C$203&gt;0,$B$197:$B$203)))</f>
        <v>45733</v>
      </c>
      <c r="AY244" s="257">
        <f t="array" ref="AY244">IF(SUM($C$197:$C$203)=0,$AB$67,MAX(IF($C$197:$C$203&gt;0,$B$197:$B$203)))</f>
        <v>45739</v>
      </c>
      <c r="AZ244" s="258">
        <f t="shared" si="133"/>
        <v>0</v>
      </c>
      <c r="BA244" s="220">
        <f t="shared" si="113"/>
        <v>0</v>
      </c>
      <c r="BB244" s="30">
        <f>$BQ$168</f>
        <v>0</v>
      </c>
      <c r="BC244" s="220">
        <f t="shared" si="114"/>
        <v>0</v>
      </c>
      <c r="BD244" s="30">
        <f>$BQ$168</f>
        <v>0</v>
      </c>
      <c r="BE244" s="220">
        <f t="shared" si="115"/>
        <v>0</v>
      </c>
      <c r="BF244" s="30">
        <f>$BQ$168</f>
        <v>0</v>
      </c>
      <c r="BG244" s="220">
        <f t="shared" si="116"/>
        <v>0</v>
      </c>
      <c r="BH244" s="30">
        <f>$BQ$168</f>
        <v>0</v>
      </c>
      <c r="BI244" s="220">
        <f t="shared" si="117"/>
        <v>0</v>
      </c>
      <c r="BJ244" s="30">
        <f>$BQ$168</f>
        <v>0</v>
      </c>
      <c r="BK244" s="220">
        <f t="shared" si="118"/>
        <v>0</v>
      </c>
      <c r="BL244" s="30">
        <f>$BQ$168</f>
        <v>0</v>
      </c>
      <c r="BM244" s="220">
        <f t="shared" si="119"/>
        <v>0</v>
      </c>
      <c r="BN244" s="30">
        <f>$BQ$168</f>
        <v>0</v>
      </c>
      <c r="BO244" s="220">
        <f t="shared" si="120"/>
        <v>0</v>
      </c>
      <c r="BP244" s="30">
        <f>$BQ$168</f>
        <v>0</v>
      </c>
      <c r="BQ244" s="220">
        <f t="shared" si="121"/>
        <v>0</v>
      </c>
      <c r="BR244" s="30">
        <f>$BQ$168</f>
        <v>0</v>
      </c>
      <c r="BS244" s="220">
        <f t="shared" si="122"/>
        <v>0</v>
      </c>
      <c r="BT244" s="30">
        <f>$BQ$168</f>
        <v>0</v>
      </c>
      <c r="BU244" s="220">
        <f t="shared" si="123"/>
        <v>0</v>
      </c>
      <c r="BV244" s="30">
        <f>$BQ$168</f>
        <v>0</v>
      </c>
      <c r="BW244" s="220">
        <f t="shared" si="124"/>
        <v>0</v>
      </c>
      <c r="BX244" s="30">
        <f>$BQ$168</f>
        <v>0</v>
      </c>
      <c r="BY244" s="220">
        <f t="shared" si="125"/>
        <v>0</v>
      </c>
      <c r="BZ244" s="30">
        <f>$BQ$168</f>
        <v>0</v>
      </c>
      <c r="CA244" s="220">
        <f t="shared" si="126"/>
        <v>0</v>
      </c>
      <c r="CB244" s="30">
        <f>$BQ$168</f>
        <v>0</v>
      </c>
      <c r="CC244" s="220">
        <f t="shared" si="127"/>
        <v>0</v>
      </c>
      <c r="CD244" s="30">
        <f>$BQ$168</f>
        <v>0</v>
      </c>
      <c r="CE244" s="220">
        <f t="shared" si="128"/>
        <v>0</v>
      </c>
      <c r="CF244" s="30">
        <f>$BQ$168</f>
        <v>0</v>
      </c>
      <c r="CG244" s="146">
        <v>0</v>
      </c>
      <c r="CH244" s="146">
        <v>0</v>
      </c>
      <c r="CI244" s="146">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7">
        <f t="array" ref="AX245">IF(SUM($C$197:$C$203)=0,$D$67,MIN(IF($C$197:$C$203&gt;0,$B$197:$B$203)))</f>
        <v>45733</v>
      </c>
      <c r="AY245" s="257">
        <f t="array" ref="AY245">IF(SUM($C$197:$C$203)=0,$AB$67,MAX(IF($C$197:$C$203&gt;0,$B$197:$B$203)))</f>
        <v>45739</v>
      </c>
      <c r="AZ245" s="258">
        <f t="shared" si="133"/>
        <v>0</v>
      </c>
      <c r="BA245" s="220">
        <f t="shared" si="113"/>
        <v>0</v>
      </c>
      <c r="BB245" s="30">
        <f>$BQ$169</f>
        <v>0</v>
      </c>
      <c r="BC245" s="220">
        <f t="shared" si="114"/>
        <v>0</v>
      </c>
      <c r="BD245" s="30">
        <f>$BQ$169</f>
        <v>0</v>
      </c>
      <c r="BE245" s="220">
        <f t="shared" si="115"/>
        <v>0</v>
      </c>
      <c r="BF245" s="30">
        <f>$BQ$169</f>
        <v>0</v>
      </c>
      <c r="BG245" s="220">
        <f t="shared" si="116"/>
        <v>0</v>
      </c>
      <c r="BH245" s="30">
        <f>$BQ$169</f>
        <v>0</v>
      </c>
      <c r="BI245" s="220">
        <f t="shared" si="117"/>
        <v>0</v>
      </c>
      <c r="BJ245" s="30">
        <f>$BQ$169</f>
        <v>0</v>
      </c>
      <c r="BK245" s="220">
        <f t="shared" si="118"/>
        <v>0</v>
      </c>
      <c r="BL245" s="30">
        <f>$BQ$169</f>
        <v>0</v>
      </c>
      <c r="BM245" s="220">
        <f t="shared" si="119"/>
        <v>0</v>
      </c>
      <c r="BN245" s="30">
        <f>$BQ$169</f>
        <v>0</v>
      </c>
      <c r="BO245" s="220">
        <f t="shared" si="120"/>
        <v>0</v>
      </c>
      <c r="BP245" s="30">
        <f>$BQ$169</f>
        <v>0</v>
      </c>
      <c r="BQ245" s="220">
        <f t="shared" si="121"/>
        <v>0</v>
      </c>
      <c r="BR245" s="30">
        <f>$BQ$169</f>
        <v>0</v>
      </c>
      <c r="BS245" s="220">
        <f t="shared" si="122"/>
        <v>0</v>
      </c>
      <c r="BT245" s="30">
        <f>$BQ$169</f>
        <v>0</v>
      </c>
      <c r="BU245" s="220">
        <f t="shared" si="123"/>
        <v>0</v>
      </c>
      <c r="BV245" s="30">
        <f>$BQ$169</f>
        <v>0</v>
      </c>
      <c r="BW245" s="220">
        <f t="shared" si="124"/>
        <v>0</v>
      </c>
      <c r="BX245" s="30">
        <f>$BQ$169</f>
        <v>0</v>
      </c>
      <c r="BY245" s="220">
        <f t="shared" si="125"/>
        <v>0</v>
      </c>
      <c r="BZ245" s="30">
        <f>$BQ$169</f>
        <v>0</v>
      </c>
      <c r="CA245" s="220">
        <f t="shared" si="126"/>
        <v>0</v>
      </c>
      <c r="CB245" s="30">
        <f>$BQ$169</f>
        <v>0</v>
      </c>
      <c r="CC245" s="220">
        <f t="shared" si="127"/>
        <v>0</v>
      </c>
      <c r="CD245" s="30">
        <f>$BQ$169</f>
        <v>0</v>
      </c>
      <c r="CE245" s="220">
        <f t="shared" si="128"/>
        <v>0</v>
      </c>
      <c r="CF245" s="30">
        <f>$BQ$169</f>
        <v>0</v>
      </c>
      <c r="CG245" s="146">
        <v>0</v>
      </c>
      <c r="CH245" s="146">
        <v>0</v>
      </c>
      <c r="CI245" s="146">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7">
        <f t="array" ref="AX246">IF(SUM($C$197:$C$203)=0,$D$67,MIN(IF($C$197:$C$203&gt;0,$B$197:$B$203)))</f>
        <v>45733</v>
      </c>
      <c r="AY246" s="257">
        <f t="array" ref="AY246">IF(SUM($C$197:$C$203)=0,$AB$67,MAX(IF($C$197:$C$203&gt;0,$B$197:$B$203)))</f>
        <v>45739</v>
      </c>
      <c r="AZ246" s="258">
        <f t="shared" si="133"/>
        <v>0</v>
      </c>
      <c r="BA246" s="220">
        <f t="shared" si="113"/>
        <v>0</v>
      </c>
      <c r="BB246" s="30">
        <f>$BQ$170</f>
        <v>0</v>
      </c>
      <c r="BC246" s="220">
        <f t="shared" si="114"/>
        <v>0</v>
      </c>
      <c r="BD246" s="30">
        <f>$BQ$170</f>
        <v>0</v>
      </c>
      <c r="BE246" s="220">
        <f t="shared" si="115"/>
        <v>0</v>
      </c>
      <c r="BF246" s="30">
        <f>$BQ$170</f>
        <v>0</v>
      </c>
      <c r="BG246" s="220">
        <f t="shared" si="116"/>
        <v>0</v>
      </c>
      <c r="BH246" s="30">
        <f>$BQ$170</f>
        <v>0</v>
      </c>
      <c r="BI246" s="220">
        <f t="shared" si="117"/>
        <v>0</v>
      </c>
      <c r="BJ246" s="30">
        <f>$BQ$170</f>
        <v>0</v>
      </c>
      <c r="BK246" s="220">
        <f t="shared" si="118"/>
        <v>0</v>
      </c>
      <c r="BL246" s="30">
        <f>$BQ$170</f>
        <v>0</v>
      </c>
      <c r="BM246" s="220">
        <f t="shared" si="119"/>
        <v>0</v>
      </c>
      <c r="BN246" s="30">
        <f>$BQ$170</f>
        <v>0</v>
      </c>
      <c r="BO246" s="220">
        <f t="shared" si="120"/>
        <v>0</v>
      </c>
      <c r="BP246" s="30">
        <f>$BQ$170</f>
        <v>0</v>
      </c>
      <c r="BQ246" s="220">
        <f t="shared" si="121"/>
        <v>0</v>
      </c>
      <c r="BR246" s="30">
        <f>$BQ$170</f>
        <v>0</v>
      </c>
      <c r="BS246" s="220">
        <f t="shared" si="122"/>
        <v>0</v>
      </c>
      <c r="BT246" s="30">
        <f>$BQ$170</f>
        <v>0</v>
      </c>
      <c r="BU246" s="220">
        <f t="shared" si="123"/>
        <v>0</v>
      </c>
      <c r="BV246" s="30">
        <f>$BQ$170</f>
        <v>0</v>
      </c>
      <c r="BW246" s="220">
        <f t="shared" si="124"/>
        <v>0</v>
      </c>
      <c r="BX246" s="30">
        <f>$BQ$170</f>
        <v>0</v>
      </c>
      <c r="BY246" s="220">
        <f t="shared" si="125"/>
        <v>0</v>
      </c>
      <c r="BZ246" s="30">
        <f>$BQ$170</f>
        <v>0</v>
      </c>
      <c r="CA246" s="220">
        <f t="shared" si="126"/>
        <v>0</v>
      </c>
      <c r="CB246" s="30">
        <f>$BQ$170</f>
        <v>0</v>
      </c>
      <c r="CC246" s="220">
        <f t="shared" si="127"/>
        <v>0</v>
      </c>
      <c r="CD246" s="30">
        <f>$BQ$170</f>
        <v>0</v>
      </c>
      <c r="CE246" s="220">
        <f t="shared" si="128"/>
        <v>0</v>
      </c>
      <c r="CF246" s="30">
        <f>$BQ$170</f>
        <v>0</v>
      </c>
      <c r="CG246" s="146">
        <v>0</v>
      </c>
      <c r="CH246" s="146">
        <v>0</v>
      </c>
      <c r="CI246" s="146">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7">
        <f t="array" ref="AX247">IF(SUM($C$197:$C$203)=0,$D$67,MIN(IF($C$197:$C$203&gt;0,$B$197:$B$203)))</f>
        <v>45733</v>
      </c>
      <c r="AY247" s="257">
        <f t="array" ref="AY247">IF(SUM($C$197:$C$203)=0,$AB$67,MAX(IF($C$197:$C$203&gt;0,$B$197:$B$203)))</f>
        <v>45739</v>
      </c>
      <c r="AZ247" s="258">
        <f t="shared" si="133"/>
        <v>0</v>
      </c>
      <c r="BA247" s="220">
        <f t="shared" si="113"/>
        <v>0</v>
      </c>
      <c r="BB247" s="30">
        <f>$BQ$171</f>
        <v>0</v>
      </c>
      <c r="BC247" s="220">
        <f t="shared" si="114"/>
        <v>0</v>
      </c>
      <c r="BD247" s="30">
        <f>$BQ$171</f>
        <v>0</v>
      </c>
      <c r="BE247" s="220">
        <f t="shared" si="115"/>
        <v>0</v>
      </c>
      <c r="BF247" s="30">
        <f>$BQ$171</f>
        <v>0</v>
      </c>
      <c r="BG247" s="220">
        <f t="shared" si="116"/>
        <v>0</v>
      </c>
      <c r="BH247" s="30">
        <f>$BQ$171</f>
        <v>0</v>
      </c>
      <c r="BI247" s="220">
        <f t="shared" si="117"/>
        <v>0</v>
      </c>
      <c r="BJ247" s="30">
        <f>$BQ$171</f>
        <v>0</v>
      </c>
      <c r="BK247" s="220">
        <f t="shared" si="118"/>
        <v>0</v>
      </c>
      <c r="BL247" s="30">
        <f>$BQ$171</f>
        <v>0</v>
      </c>
      <c r="BM247" s="220">
        <f t="shared" si="119"/>
        <v>0</v>
      </c>
      <c r="BN247" s="30">
        <f>$BQ$171</f>
        <v>0</v>
      </c>
      <c r="BO247" s="220">
        <f t="shared" si="120"/>
        <v>0</v>
      </c>
      <c r="BP247" s="30">
        <f>$BQ$171</f>
        <v>0</v>
      </c>
      <c r="BQ247" s="220">
        <f t="shared" si="121"/>
        <v>0</v>
      </c>
      <c r="BR247" s="30">
        <f>$BQ$171</f>
        <v>0</v>
      </c>
      <c r="BS247" s="220">
        <f t="shared" si="122"/>
        <v>0</v>
      </c>
      <c r="BT247" s="30">
        <f>$BQ$171</f>
        <v>0</v>
      </c>
      <c r="BU247" s="220">
        <f t="shared" si="123"/>
        <v>0</v>
      </c>
      <c r="BV247" s="30">
        <f>$BQ$171</f>
        <v>0</v>
      </c>
      <c r="BW247" s="220">
        <f t="shared" si="124"/>
        <v>0</v>
      </c>
      <c r="BX247" s="30">
        <f>$BQ$171</f>
        <v>0</v>
      </c>
      <c r="BY247" s="220">
        <f t="shared" si="125"/>
        <v>0</v>
      </c>
      <c r="BZ247" s="30">
        <f>$BQ$171</f>
        <v>0</v>
      </c>
      <c r="CA247" s="220">
        <f t="shared" si="126"/>
        <v>0</v>
      </c>
      <c r="CB247" s="30">
        <f>$BQ$171</f>
        <v>0</v>
      </c>
      <c r="CC247" s="220">
        <f t="shared" si="127"/>
        <v>0</v>
      </c>
      <c r="CD247" s="30">
        <f>$BQ$171</f>
        <v>0</v>
      </c>
      <c r="CE247" s="220">
        <f t="shared" si="128"/>
        <v>0</v>
      </c>
      <c r="CF247" s="30">
        <f>$BQ$171</f>
        <v>0</v>
      </c>
      <c r="CG247" s="146">
        <v>0</v>
      </c>
      <c r="CH247" s="146">
        <v>0</v>
      </c>
      <c r="CI247" s="146">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9">
        <f t="array" ref="AX248">IF(SUM($C$204:$C$210)=0,$D$83,MIN(IF($C$204:$C$210&gt;0,$B$204:$B$210)))</f>
        <v>45740</v>
      </c>
      <c r="AY248" s="259">
        <f t="array" ref="AY248">IF(SUM($C$204:$C$210)=0,$AB$83,MAX(IF($C$204:$C$210&gt;0,$B$204:$B$210)))</f>
        <v>45746</v>
      </c>
      <c r="AZ248" s="260">
        <f t="shared" ref="AZ248:AZ253" si="134">$H$107</f>
        <v>9</v>
      </c>
      <c r="BA248" s="222">
        <f t="shared" ref="BA248:BA265" si="135">SUMPRODUCT(($BV$146:$BV$163=$AZ248)*($BW$146:$BW$163=BA$173)*($BY$146:$BY$163=BB248)*$BX$146:$BX$163)</f>
        <v>0</v>
      </c>
      <c r="BB248" s="261">
        <f>$BW$166</f>
        <v>0</v>
      </c>
      <c r="BC248" s="222">
        <f t="shared" ref="BC248:BC265" si="136">SUMPRODUCT(($BV$146:$BV$163=$AZ248)*($BW$146:$BW$163=BC$173)*($BY$146:$BY$163=BD248)*$BX$146:$BX$163)</f>
        <v>0</v>
      </c>
      <c r="BD248" s="261">
        <f>$BW$166</f>
        <v>0</v>
      </c>
      <c r="BE248" s="222">
        <f t="shared" ref="BE248:BE265" si="137">SUMPRODUCT(($BV$146:$BV$163=$AZ248)*($BW$146:$BW$163=BE$173)*($BY$146:$BY$163=BF248)*$BX$146:$BX$163)</f>
        <v>0</v>
      </c>
      <c r="BF248" s="261">
        <f>$BW$166</f>
        <v>0</v>
      </c>
      <c r="BG248" s="222">
        <f t="shared" ref="BG248:BG265" si="138">SUMPRODUCT(($BV$146:$BV$163=$AZ248)*($BW$146:$BW$163=BG$173)*($BY$146:$BY$163=BH248)*$BX$146:$BX$163)</f>
        <v>0</v>
      </c>
      <c r="BH248" s="261">
        <f>$BW$166</f>
        <v>0</v>
      </c>
      <c r="BI248" s="222">
        <f t="shared" ref="BI248:BI265" si="139">SUMPRODUCT(($BV$146:$BV$163=$AZ248)*($BW$146:$BW$163=BI$173)*($BY$146:$BY$163=BJ248)*$BX$146:$BX$163)</f>
        <v>0</v>
      </c>
      <c r="BJ248" s="261">
        <f>$BW$166</f>
        <v>0</v>
      </c>
      <c r="BK248" s="222">
        <f t="shared" ref="BK248:BK265" si="140">SUMPRODUCT(($BV$146:$BV$163=$AZ248)*($BW$146:$BW$163=BK$173)*($BY$146:$BY$163=BL248)*$BX$146:$BX$163)</f>
        <v>0</v>
      </c>
      <c r="BL248" s="261">
        <f>$BW$166</f>
        <v>0</v>
      </c>
      <c r="BM248" s="222">
        <f t="shared" ref="BM248:BM265" si="141">SUMPRODUCT(($BV$146:$BV$163=$AZ248)*($BW$146:$BW$163=BM$173)*($BY$146:$BY$163=BN248)*$BX$146:$BX$163)</f>
        <v>0</v>
      </c>
      <c r="BN248" s="261">
        <f>$BW$166</f>
        <v>0</v>
      </c>
      <c r="BO248" s="222">
        <f t="shared" ref="BO248:BO265" si="142">SUMPRODUCT(($BV$146:$BV$163=$AZ248)*($BW$146:$BW$163=BO$173)*($BY$146:$BY$163=BP248)*$BX$146:$BX$163)</f>
        <v>0</v>
      </c>
      <c r="BP248" s="261">
        <f>$BW$166</f>
        <v>0</v>
      </c>
      <c r="BQ248" s="222">
        <f t="shared" ref="BQ248:BQ265" si="143">SUMPRODUCT(($BV$146:$BV$163=$AZ248)*($BW$146:$BW$163=BQ$173)*($BY$146:$BY$163=BR248)*$BX$146:$BX$163)</f>
        <v>0</v>
      </c>
      <c r="BR248" s="261">
        <f>$BW$166</f>
        <v>0</v>
      </c>
      <c r="BS248" s="222">
        <f t="shared" ref="BS248:BS265" si="144">SUMPRODUCT(($BV$146:$BV$163=$AZ248)*($BW$146:$BW$163=BS$173)*($BY$146:$BY$163=BT248)*$BX$146:$BX$163)</f>
        <v>0</v>
      </c>
      <c r="BT248" s="261">
        <f>$BW$166</f>
        <v>0</v>
      </c>
      <c r="BU248" s="222">
        <f t="shared" ref="BU248:BU265" si="145">SUMPRODUCT(($BV$146:$BV$163=$AZ248)*($BW$146:$BW$163=BU$173)*($BY$146:$BY$163=BV248)*$BX$146:$BX$163)</f>
        <v>0</v>
      </c>
      <c r="BV248" s="261">
        <f>$BW$166</f>
        <v>0</v>
      </c>
      <c r="BW248" s="222">
        <f t="shared" ref="BW248:BW265" si="146">SUMPRODUCT(($BV$146:$BV$163=$AZ248)*($BW$146:$BW$163=BW$173)*($BY$146:$BY$163=BX248)*$BX$146:$BX$163)</f>
        <v>0</v>
      </c>
      <c r="BX248" s="261">
        <f>$BW$166</f>
        <v>0</v>
      </c>
      <c r="BY248" s="222">
        <f t="shared" ref="BY248:BY265" si="147">SUMPRODUCT(($BV$146:$BV$163=$AZ248)*($BW$146:$BW$163=BY$173)*($BY$146:$BY$163=BZ248)*$BX$146:$BX$163)</f>
        <v>0</v>
      </c>
      <c r="BZ248" s="261">
        <f>$BW$166</f>
        <v>0</v>
      </c>
      <c r="CA248" s="222">
        <f t="shared" ref="CA248:CA265" si="148">SUMPRODUCT(($BV$146:$BV$163=$AZ248)*($BW$146:$BW$163=CA$173)*($BY$146:$BY$163=CB248)*$BX$146:$BX$163)</f>
        <v>0</v>
      </c>
      <c r="CB248" s="261">
        <f>$BW$166</f>
        <v>0</v>
      </c>
      <c r="CC248" s="222">
        <f t="shared" ref="CC248:CC265" si="149">SUMPRODUCT(($BV$146:$BV$163=$AZ248)*($BW$146:$BW$163=CC$173)*($BY$146:$BY$163=CD248)*$BX$146:$BX$163)</f>
        <v>0</v>
      </c>
      <c r="CD248" s="261">
        <f>$BW$166</f>
        <v>0</v>
      </c>
      <c r="CE248" s="222">
        <f t="shared" ref="CE248:CE265" si="150">SUMPRODUCT(($BV$146:$BV$163=$AZ248)*($BW$146:$BW$163=CE$173)*($BY$146:$BY$163=CF248)*$BX$146:$BX$163)</f>
        <v>0</v>
      </c>
      <c r="CF248" s="261">
        <f>$BW$166</f>
        <v>0</v>
      </c>
      <c r="CG248" s="146">
        <v>0</v>
      </c>
      <c r="CH248" s="146">
        <v>0</v>
      </c>
      <c r="CI248" s="146">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9">
        <f t="array" ref="AX249">IF(SUM($C$204:$C$210)=0,$D$83,MIN(IF($C$204:$C$210&gt;0,$B$204:$B$210)))</f>
        <v>45740</v>
      </c>
      <c r="AY249" s="259">
        <f t="array" ref="AY249">IF(SUM($C$204:$C$210)=0,$AB$83,MAX(IF($C$204:$C$210&gt;0,$B$204:$B$210)))</f>
        <v>45746</v>
      </c>
      <c r="AZ249" s="260">
        <f t="shared" si="134"/>
        <v>9</v>
      </c>
      <c r="BA249" s="222">
        <f t="shared" si="135"/>
        <v>0</v>
      </c>
      <c r="BB249" s="261">
        <f>$BW$167</f>
        <v>0</v>
      </c>
      <c r="BC249" s="222">
        <f t="shared" si="136"/>
        <v>0</v>
      </c>
      <c r="BD249" s="261">
        <f>$BW$167</f>
        <v>0</v>
      </c>
      <c r="BE249" s="222">
        <f t="shared" si="137"/>
        <v>0</v>
      </c>
      <c r="BF249" s="261">
        <f>$BW$167</f>
        <v>0</v>
      </c>
      <c r="BG249" s="222">
        <f t="shared" si="138"/>
        <v>0</v>
      </c>
      <c r="BH249" s="261">
        <f>$BW$167</f>
        <v>0</v>
      </c>
      <c r="BI249" s="222">
        <f t="shared" si="139"/>
        <v>0</v>
      </c>
      <c r="BJ249" s="261">
        <f>$BW$167</f>
        <v>0</v>
      </c>
      <c r="BK249" s="222">
        <f t="shared" si="140"/>
        <v>0</v>
      </c>
      <c r="BL249" s="261">
        <f>$BW$167</f>
        <v>0</v>
      </c>
      <c r="BM249" s="222">
        <f t="shared" si="141"/>
        <v>0</v>
      </c>
      <c r="BN249" s="261">
        <f>$BW$167</f>
        <v>0</v>
      </c>
      <c r="BO249" s="222">
        <f t="shared" si="142"/>
        <v>0</v>
      </c>
      <c r="BP249" s="261">
        <f>$BW$167</f>
        <v>0</v>
      </c>
      <c r="BQ249" s="222">
        <f t="shared" si="143"/>
        <v>0</v>
      </c>
      <c r="BR249" s="261">
        <f>$BW$167</f>
        <v>0</v>
      </c>
      <c r="BS249" s="222">
        <f t="shared" si="144"/>
        <v>0</v>
      </c>
      <c r="BT249" s="261">
        <f>$BW$167</f>
        <v>0</v>
      </c>
      <c r="BU249" s="222">
        <f t="shared" si="145"/>
        <v>0</v>
      </c>
      <c r="BV249" s="261">
        <f>$BW$167</f>
        <v>0</v>
      </c>
      <c r="BW249" s="222">
        <f t="shared" si="146"/>
        <v>0</v>
      </c>
      <c r="BX249" s="261">
        <f>$BW$167</f>
        <v>0</v>
      </c>
      <c r="BY249" s="222">
        <f t="shared" si="147"/>
        <v>0</v>
      </c>
      <c r="BZ249" s="261">
        <f>$BW$167</f>
        <v>0</v>
      </c>
      <c r="CA249" s="222">
        <f t="shared" si="148"/>
        <v>0</v>
      </c>
      <c r="CB249" s="261">
        <f>$BW$167</f>
        <v>0</v>
      </c>
      <c r="CC249" s="222">
        <f t="shared" si="149"/>
        <v>0</v>
      </c>
      <c r="CD249" s="261">
        <f>$BW$167</f>
        <v>0</v>
      </c>
      <c r="CE249" s="222">
        <f t="shared" si="150"/>
        <v>0</v>
      </c>
      <c r="CF249" s="261">
        <f>$BW$167</f>
        <v>0</v>
      </c>
      <c r="CG249" s="146">
        <v>0</v>
      </c>
      <c r="CH249" s="146">
        <v>0</v>
      </c>
      <c r="CI249" s="146">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9">
        <f t="array" ref="AX250">IF(SUM($C$204:$C$210)=0,$D$83,MIN(IF($C$204:$C$210&gt;0,$B$204:$B$210)))</f>
        <v>45740</v>
      </c>
      <c r="AY250" s="259">
        <f t="array" ref="AY250">IF(SUM($C$204:$C$210)=0,$AB$83,MAX(IF($C$204:$C$210&gt;0,$B$204:$B$210)))</f>
        <v>45746</v>
      </c>
      <c r="AZ250" s="260">
        <f t="shared" si="134"/>
        <v>9</v>
      </c>
      <c r="BA250" s="222">
        <f t="shared" si="135"/>
        <v>0</v>
      </c>
      <c r="BB250" s="261">
        <f>$BW$168</f>
        <v>0</v>
      </c>
      <c r="BC250" s="222">
        <f t="shared" si="136"/>
        <v>0</v>
      </c>
      <c r="BD250" s="261">
        <f>$BW$168</f>
        <v>0</v>
      </c>
      <c r="BE250" s="222">
        <f t="shared" si="137"/>
        <v>0</v>
      </c>
      <c r="BF250" s="261">
        <f>$BW$168</f>
        <v>0</v>
      </c>
      <c r="BG250" s="222">
        <f t="shared" si="138"/>
        <v>0</v>
      </c>
      <c r="BH250" s="261">
        <f>$BW$168</f>
        <v>0</v>
      </c>
      <c r="BI250" s="222">
        <f t="shared" si="139"/>
        <v>0</v>
      </c>
      <c r="BJ250" s="261">
        <f>$BW$168</f>
        <v>0</v>
      </c>
      <c r="BK250" s="222">
        <f t="shared" si="140"/>
        <v>0</v>
      </c>
      <c r="BL250" s="261">
        <f>$BW$168</f>
        <v>0</v>
      </c>
      <c r="BM250" s="222">
        <f t="shared" si="141"/>
        <v>0</v>
      </c>
      <c r="BN250" s="261">
        <f>$BW$168</f>
        <v>0</v>
      </c>
      <c r="BO250" s="222">
        <f t="shared" si="142"/>
        <v>0</v>
      </c>
      <c r="BP250" s="261">
        <f>$BW$168</f>
        <v>0</v>
      </c>
      <c r="BQ250" s="222">
        <f t="shared" si="143"/>
        <v>0</v>
      </c>
      <c r="BR250" s="261">
        <f>$BW$168</f>
        <v>0</v>
      </c>
      <c r="BS250" s="222">
        <f t="shared" si="144"/>
        <v>0</v>
      </c>
      <c r="BT250" s="261">
        <f>$BW$168</f>
        <v>0</v>
      </c>
      <c r="BU250" s="222">
        <f t="shared" si="145"/>
        <v>0</v>
      </c>
      <c r="BV250" s="261">
        <f>$BW$168</f>
        <v>0</v>
      </c>
      <c r="BW250" s="222">
        <f t="shared" si="146"/>
        <v>0</v>
      </c>
      <c r="BX250" s="261">
        <f>$BW$168</f>
        <v>0</v>
      </c>
      <c r="BY250" s="222">
        <f t="shared" si="147"/>
        <v>0</v>
      </c>
      <c r="BZ250" s="261">
        <f>$BW$168</f>
        <v>0</v>
      </c>
      <c r="CA250" s="222">
        <f t="shared" si="148"/>
        <v>0</v>
      </c>
      <c r="CB250" s="261">
        <f>$BW$168</f>
        <v>0</v>
      </c>
      <c r="CC250" s="222">
        <f t="shared" si="149"/>
        <v>0</v>
      </c>
      <c r="CD250" s="261">
        <f>$BW$168</f>
        <v>0</v>
      </c>
      <c r="CE250" s="222">
        <f t="shared" si="150"/>
        <v>0</v>
      </c>
      <c r="CF250" s="261">
        <f>$BW$168</f>
        <v>0</v>
      </c>
      <c r="CG250" s="146">
        <v>0</v>
      </c>
      <c r="CH250" s="146">
        <v>0</v>
      </c>
      <c r="CI250" s="146">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9">
        <f t="array" ref="AX251">IF(SUM($C$204:$C$210)=0,$D$83,MIN(IF($C$204:$C$210&gt;0,$B$204:$B$210)))</f>
        <v>45740</v>
      </c>
      <c r="AY251" s="259">
        <f t="array" ref="AY251">IF(SUM($C$204:$C$210)=0,$AB$83,MAX(IF($C$204:$C$210&gt;0,$B$204:$B$210)))</f>
        <v>45746</v>
      </c>
      <c r="AZ251" s="260">
        <f t="shared" si="134"/>
        <v>9</v>
      </c>
      <c r="BA251" s="222">
        <f t="shared" si="135"/>
        <v>0</v>
      </c>
      <c r="BB251" s="261">
        <f>$BW$169</f>
        <v>0</v>
      </c>
      <c r="BC251" s="222">
        <f t="shared" si="136"/>
        <v>0</v>
      </c>
      <c r="BD251" s="261">
        <f>$BW$169</f>
        <v>0</v>
      </c>
      <c r="BE251" s="222">
        <f t="shared" si="137"/>
        <v>0</v>
      </c>
      <c r="BF251" s="261">
        <f>$BW$169</f>
        <v>0</v>
      </c>
      <c r="BG251" s="222">
        <f t="shared" si="138"/>
        <v>0</v>
      </c>
      <c r="BH251" s="261">
        <f>$BW$169</f>
        <v>0</v>
      </c>
      <c r="BI251" s="222">
        <f t="shared" si="139"/>
        <v>0</v>
      </c>
      <c r="BJ251" s="261">
        <f>$BW$169</f>
        <v>0</v>
      </c>
      <c r="BK251" s="222">
        <f t="shared" si="140"/>
        <v>0</v>
      </c>
      <c r="BL251" s="261">
        <f>$BW$169</f>
        <v>0</v>
      </c>
      <c r="BM251" s="222">
        <f t="shared" si="141"/>
        <v>0</v>
      </c>
      <c r="BN251" s="261">
        <f>$BW$169</f>
        <v>0</v>
      </c>
      <c r="BO251" s="222">
        <f t="shared" si="142"/>
        <v>0</v>
      </c>
      <c r="BP251" s="261">
        <f>$BW$169</f>
        <v>0</v>
      </c>
      <c r="BQ251" s="222">
        <f t="shared" si="143"/>
        <v>0</v>
      </c>
      <c r="BR251" s="261">
        <f>$BW$169</f>
        <v>0</v>
      </c>
      <c r="BS251" s="222">
        <f t="shared" si="144"/>
        <v>0</v>
      </c>
      <c r="BT251" s="261">
        <f>$BW$169</f>
        <v>0</v>
      </c>
      <c r="BU251" s="222">
        <f t="shared" si="145"/>
        <v>0</v>
      </c>
      <c r="BV251" s="261">
        <f>$BW$169</f>
        <v>0</v>
      </c>
      <c r="BW251" s="222">
        <f t="shared" si="146"/>
        <v>0</v>
      </c>
      <c r="BX251" s="261">
        <f>$BW$169</f>
        <v>0</v>
      </c>
      <c r="BY251" s="222">
        <f t="shared" si="147"/>
        <v>0</v>
      </c>
      <c r="BZ251" s="261">
        <f>$BW$169</f>
        <v>0</v>
      </c>
      <c r="CA251" s="222">
        <f t="shared" si="148"/>
        <v>0</v>
      </c>
      <c r="CB251" s="261">
        <f>$BW$169</f>
        <v>0</v>
      </c>
      <c r="CC251" s="222">
        <f t="shared" si="149"/>
        <v>0</v>
      </c>
      <c r="CD251" s="261">
        <f>$BW$169</f>
        <v>0</v>
      </c>
      <c r="CE251" s="222">
        <f t="shared" si="150"/>
        <v>0</v>
      </c>
      <c r="CF251" s="261">
        <f>$BW$169</f>
        <v>0</v>
      </c>
      <c r="CG251" s="146">
        <v>0</v>
      </c>
      <c r="CH251" s="146">
        <v>0</v>
      </c>
      <c r="CI251" s="146">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9">
        <f t="array" ref="AX252">IF(SUM($C$204:$C$210)=0,$D$83,MIN(IF($C$204:$C$210&gt;0,$B$204:$B$210)))</f>
        <v>45740</v>
      </c>
      <c r="AY252" s="259">
        <f t="array" ref="AY252">IF(SUM($C$204:$C$210)=0,$AB$83,MAX(IF($C$204:$C$210&gt;0,$B$204:$B$210)))</f>
        <v>45746</v>
      </c>
      <c r="AZ252" s="260">
        <f t="shared" si="134"/>
        <v>9</v>
      </c>
      <c r="BA252" s="222">
        <f t="shared" si="135"/>
        <v>0</v>
      </c>
      <c r="BB252" s="261">
        <f>$BW$170</f>
        <v>0</v>
      </c>
      <c r="BC252" s="222">
        <f t="shared" si="136"/>
        <v>0</v>
      </c>
      <c r="BD252" s="261">
        <f>$BW$170</f>
        <v>0</v>
      </c>
      <c r="BE252" s="222">
        <f t="shared" si="137"/>
        <v>0</v>
      </c>
      <c r="BF252" s="261">
        <f>$BW$170</f>
        <v>0</v>
      </c>
      <c r="BG252" s="222">
        <f t="shared" si="138"/>
        <v>0</v>
      </c>
      <c r="BH252" s="261">
        <f>$BW$170</f>
        <v>0</v>
      </c>
      <c r="BI252" s="222">
        <f t="shared" si="139"/>
        <v>0</v>
      </c>
      <c r="BJ252" s="261">
        <f>$BW$170</f>
        <v>0</v>
      </c>
      <c r="BK252" s="222">
        <f t="shared" si="140"/>
        <v>0</v>
      </c>
      <c r="BL252" s="261">
        <f>$BW$170</f>
        <v>0</v>
      </c>
      <c r="BM252" s="222">
        <f t="shared" si="141"/>
        <v>0</v>
      </c>
      <c r="BN252" s="261">
        <f>$BW$170</f>
        <v>0</v>
      </c>
      <c r="BO252" s="222">
        <f t="shared" si="142"/>
        <v>0</v>
      </c>
      <c r="BP252" s="261">
        <f>$BW$170</f>
        <v>0</v>
      </c>
      <c r="BQ252" s="222">
        <f t="shared" si="143"/>
        <v>0</v>
      </c>
      <c r="BR252" s="261">
        <f>$BW$170</f>
        <v>0</v>
      </c>
      <c r="BS252" s="222">
        <f t="shared" si="144"/>
        <v>0</v>
      </c>
      <c r="BT252" s="261">
        <f>$BW$170</f>
        <v>0</v>
      </c>
      <c r="BU252" s="222">
        <f t="shared" si="145"/>
        <v>0</v>
      </c>
      <c r="BV252" s="261">
        <f>$BW$170</f>
        <v>0</v>
      </c>
      <c r="BW252" s="222">
        <f t="shared" si="146"/>
        <v>0</v>
      </c>
      <c r="BX252" s="261">
        <f>$BW$170</f>
        <v>0</v>
      </c>
      <c r="BY252" s="222">
        <f t="shared" si="147"/>
        <v>0</v>
      </c>
      <c r="BZ252" s="261">
        <f>$BW$170</f>
        <v>0</v>
      </c>
      <c r="CA252" s="222">
        <f t="shared" si="148"/>
        <v>0</v>
      </c>
      <c r="CB252" s="261">
        <f>$BW$170</f>
        <v>0</v>
      </c>
      <c r="CC252" s="222">
        <f t="shared" si="149"/>
        <v>0</v>
      </c>
      <c r="CD252" s="261">
        <f>$BW$170</f>
        <v>0</v>
      </c>
      <c r="CE252" s="222">
        <f t="shared" si="150"/>
        <v>0</v>
      </c>
      <c r="CF252" s="261">
        <f>$BW$170</f>
        <v>0</v>
      </c>
      <c r="CG252" s="146">
        <v>0</v>
      </c>
      <c r="CH252" s="146">
        <v>0</v>
      </c>
      <c r="CI252" s="146">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9">
        <f t="array" ref="AX253">IF(SUM($C$204:$C$210)=0,$D$83,MIN(IF($C$204:$C$210&gt;0,$B$204:$B$210)))</f>
        <v>45740</v>
      </c>
      <c r="AY253" s="259">
        <f t="array" ref="AY253">IF(SUM($C$204:$C$210)=0,$AB$83,MAX(IF($C$204:$C$210&gt;0,$B$204:$B$210)))</f>
        <v>45746</v>
      </c>
      <c r="AZ253" s="260">
        <f t="shared" si="134"/>
        <v>9</v>
      </c>
      <c r="BA253" s="222">
        <f t="shared" si="135"/>
        <v>0</v>
      </c>
      <c r="BB253" s="261">
        <f>$BW$171</f>
        <v>0</v>
      </c>
      <c r="BC253" s="222">
        <f t="shared" si="136"/>
        <v>0</v>
      </c>
      <c r="BD253" s="261">
        <f>$BW$171</f>
        <v>0</v>
      </c>
      <c r="BE253" s="222">
        <f t="shared" si="137"/>
        <v>0</v>
      </c>
      <c r="BF253" s="261">
        <f>$BW$171</f>
        <v>0</v>
      </c>
      <c r="BG253" s="222">
        <f t="shared" si="138"/>
        <v>0</v>
      </c>
      <c r="BH253" s="261">
        <f>$BW$171</f>
        <v>0</v>
      </c>
      <c r="BI253" s="222">
        <f t="shared" si="139"/>
        <v>0</v>
      </c>
      <c r="BJ253" s="261">
        <f>$BW$171</f>
        <v>0</v>
      </c>
      <c r="BK253" s="222">
        <f t="shared" si="140"/>
        <v>0</v>
      </c>
      <c r="BL253" s="261">
        <f>$BW$171</f>
        <v>0</v>
      </c>
      <c r="BM253" s="222">
        <f t="shared" si="141"/>
        <v>0</v>
      </c>
      <c r="BN253" s="261">
        <f>$BW$171</f>
        <v>0</v>
      </c>
      <c r="BO253" s="222">
        <f t="shared" si="142"/>
        <v>0</v>
      </c>
      <c r="BP253" s="261">
        <f>$BW$171</f>
        <v>0</v>
      </c>
      <c r="BQ253" s="222">
        <f t="shared" si="143"/>
        <v>0</v>
      </c>
      <c r="BR253" s="261">
        <f>$BW$171</f>
        <v>0</v>
      </c>
      <c r="BS253" s="222">
        <f t="shared" si="144"/>
        <v>0</v>
      </c>
      <c r="BT253" s="261">
        <f>$BW$171</f>
        <v>0</v>
      </c>
      <c r="BU253" s="222">
        <f t="shared" si="145"/>
        <v>0</v>
      </c>
      <c r="BV253" s="261">
        <f>$BW$171</f>
        <v>0</v>
      </c>
      <c r="BW253" s="222">
        <f t="shared" si="146"/>
        <v>0</v>
      </c>
      <c r="BX253" s="261">
        <f>$BW$171</f>
        <v>0</v>
      </c>
      <c r="BY253" s="222">
        <f t="shared" si="147"/>
        <v>0</v>
      </c>
      <c r="BZ253" s="261">
        <f>$BW$171</f>
        <v>0</v>
      </c>
      <c r="CA253" s="222">
        <f t="shared" si="148"/>
        <v>0</v>
      </c>
      <c r="CB253" s="261">
        <f>$BW$171</f>
        <v>0</v>
      </c>
      <c r="CC253" s="222">
        <f t="shared" si="149"/>
        <v>0</v>
      </c>
      <c r="CD253" s="261">
        <f>$BW$171</f>
        <v>0</v>
      </c>
      <c r="CE253" s="222">
        <f t="shared" si="150"/>
        <v>0</v>
      </c>
      <c r="CF253" s="261">
        <f>$BW$171</f>
        <v>0</v>
      </c>
      <c r="CG253" s="146">
        <v>0</v>
      </c>
      <c r="CH253" s="146">
        <v>0</v>
      </c>
      <c r="CI253" s="146">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9">
        <f t="array" ref="AX254">IF(SUM($C$204:$C$210)=0,$D$83,MIN(IF($C$204:$C$210&gt;0,$B$204:$B$210)))</f>
        <v>45740</v>
      </c>
      <c r="AY254" s="259">
        <f t="array" ref="AY254">IF(SUM($C$204:$C$210)=0,$AB$83,MAX(IF($C$204:$C$210&gt;0,$B$204:$B$210)))</f>
        <v>45746</v>
      </c>
      <c r="AZ254" s="260">
        <f t="shared" ref="AZ254:AZ259" si="151">$H$108</f>
        <v>0</v>
      </c>
      <c r="BA254" s="222">
        <f t="shared" si="135"/>
        <v>0</v>
      </c>
      <c r="BB254" s="261">
        <f>$BW$166</f>
        <v>0</v>
      </c>
      <c r="BC254" s="222">
        <f t="shared" si="136"/>
        <v>0</v>
      </c>
      <c r="BD254" s="261">
        <f>$BW$166</f>
        <v>0</v>
      </c>
      <c r="BE254" s="222">
        <f t="shared" si="137"/>
        <v>0</v>
      </c>
      <c r="BF254" s="261">
        <f>$BW$166</f>
        <v>0</v>
      </c>
      <c r="BG254" s="222">
        <f t="shared" si="138"/>
        <v>0</v>
      </c>
      <c r="BH254" s="261">
        <f>$BW$166</f>
        <v>0</v>
      </c>
      <c r="BI254" s="222">
        <f t="shared" si="139"/>
        <v>0</v>
      </c>
      <c r="BJ254" s="261">
        <f>$BW$166</f>
        <v>0</v>
      </c>
      <c r="BK254" s="222">
        <f t="shared" si="140"/>
        <v>0</v>
      </c>
      <c r="BL254" s="261">
        <f>$BW$166</f>
        <v>0</v>
      </c>
      <c r="BM254" s="222">
        <f t="shared" si="141"/>
        <v>0</v>
      </c>
      <c r="BN254" s="261">
        <f>$BW$166</f>
        <v>0</v>
      </c>
      <c r="BO254" s="222">
        <f t="shared" si="142"/>
        <v>0</v>
      </c>
      <c r="BP254" s="261">
        <f>$BW$166</f>
        <v>0</v>
      </c>
      <c r="BQ254" s="222">
        <f t="shared" si="143"/>
        <v>0</v>
      </c>
      <c r="BR254" s="261">
        <f>$BW$166</f>
        <v>0</v>
      </c>
      <c r="BS254" s="222">
        <f t="shared" si="144"/>
        <v>0</v>
      </c>
      <c r="BT254" s="261">
        <f>$BW$166</f>
        <v>0</v>
      </c>
      <c r="BU254" s="222">
        <f t="shared" si="145"/>
        <v>0</v>
      </c>
      <c r="BV254" s="261">
        <f>$BW$166</f>
        <v>0</v>
      </c>
      <c r="BW254" s="222">
        <f t="shared" si="146"/>
        <v>0</v>
      </c>
      <c r="BX254" s="261">
        <f>$BW$166</f>
        <v>0</v>
      </c>
      <c r="BY254" s="222">
        <f t="shared" si="147"/>
        <v>0</v>
      </c>
      <c r="BZ254" s="261">
        <f>$BW$166</f>
        <v>0</v>
      </c>
      <c r="CA254" s="222">
        <f t="shared" si="148"/>
        <v>0</v>
      </c>
      <c r="CB254" s="261">
        <f>$BW$166</f>
        <v>0</v>
      </c>
      <c r="CC254" s="222">
        <f t="shared" si="149"/>
        <v>0</v>
      </c>
      <c r="CD254" s="261">
        <f>$BW$166</f>
        <v>0</v>
      </c>
      <c r="CE254" s="222">
        <f t="shared" si="150"/>
        <v>0</v>
      </c>
      <c r="CF254" s="261">
        <f>$BW$166</f>
        <v>0</v>
      </c>
      <c r="CG254" s="146">
        <v>0</v>
      </c>
      <c r="CH254" s="146">
        <v>0</v>
      </c>
      <c r="CI254" s="146">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9">
        <f t="array" ref="AX255">IF(SUM($C$204:$C$210)=0,$D$83,MIN(IF($C$204:$C$210&gt;0,$B$204:$B$210)))</f>
        <v>45740</v>
      </c>
      <c r="AY255" s="259">
        <f t="array" ref="AY255">IF(SUM($C$204:$C$210)=0,$AB$83,MAX(IF($C$204:$C$210&gt;0,$B$204:$B$210)))</f>
        <v>45746</v>
      </c>
      <c r="AZ255" s="260">
        <f t="shared" si="151"/>
        <v>0</v>
      </c>
      <c r="BA255" s="222">
        <f t="shared" si="135"/>
        <v>0</v>
      </c>
      <c r="BB255" s="261">
        <f>$BW$167</f>
        <v>0</v>
      </c>
      <c r="BC255" s="222">
        <f t="shared" si="136"/>
        <v>0</v>
      </c>
      <c r="BD255" s="261">
        <f>$BW$167</f>
        <v>0</v>
      </c>
      <c r="BE255" s="222">
        <f t="shared" si="137"/>
        <v>0</v>
      </c>
      <c r="BF255" s="261">
        <f>$BW$167</f>
        <v>0</v>
      </c>
      <c r="BG255" s="222">
        <f t="shared" si="138"/>
        <v>0</v>
      </c>
      <c r="BH255" s="261">
        <f>$BW$167</f>
        <v>0</v>
      </c>
      <c r="BI255" s="222">
        <f t="shared" si="139"/>
        <v>0</v>
      </c>
      <c r="BJ255" s="261">
        <f>$BW$167</f>
        <v>0</v>
      </c>
      <c r="BK255" s="222">
        <f t="shared" si="140"/>
        <v>0</v>
      </c>
      <c r="BL255" s="261">
        <f>$BW$167</f>
        <v>0</v>
      </c>
      <c r="BM255" s="222">
        <f t="shared" si="141"/>
        <v>0</v>
      </c>
      <c r="BN255" s="261">
        <f>$BW$167</f>
        <v>0</v>
      </c>
      <c r="BO255" s="222">
        <f t="shared" si="142"/>
        <v>0</v>
      </c>
      <c r="BP255" s="261">
        <f>$BW$167</f>
        <v>0</v>
      </c>
      <c r="BQ255" s="222">
        <f t="shared" si="143"/>
        <v>0</v>
      </c>
      <c r="BR255" s="261">
        <f>$BW$167</f>
        <v>0</v>
      </c>
      <c r="BS255" s="222">
        <f t="shared" si="144"/>
        <v>0</v>
      </c>
      <c r="BT255" s="261">
        <f>$BW$167</f>
        <v>0</v>
      </c>
      <c r="BU255" s="222">
        <f t="shared" si="145"/>
        <v>0</v>
      </c>
      <c r="BV255" s="261">
        <f>$BW$167</f>
        <v>0</v>
      </c>
      <c r="BW255" s="222">
        <f t="shared" si="146"/>
        <v>0</v>
      </c>
      <c r="BX255" s="261">
        <f>$BW$167</f>
        <v>0</v>
      </c>
      <c r="BY255" s="222">
        <f t="shared" si="147"/>
        <v>0</v>
      </c>
      <c r="BZ255" s="261">
        <f>$BW$167</f>
        <v>0</v>
      </c>
      <c r="CA255" s="222">
        <f t="shared" si="148"/>
        <v>0</v>
      </c>
      <c r="CB255" s="261">
        <f>$BW$167</f>
        <v>0</v>
      </c>
      <c r="CC255" s="222">
        <f t="shared" si="149"/>
        <v>0</v>
      </c>
      <c r="CD255" s="261">
        <f>$BW$167</f>
        <v>0</v>
      </c>
      <c r="CE255" s="222">
        <f t="shared" si="150"/>
        <v>0</v>
      </c>
      <c r="CF255" s="261">
        <f>$BW$167</f>
        <v>0</v>
      </c>
      <c r="CG255" s="146">
        <v>0</v>
      </c>
      <c r="CH255" s="146">
        <v>0</v>
      </c>
      <c r="CI255" s="146">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9">
        <f t="array" ref="AX256">IF(SUM($C$204:$C$210)=0,$D$83,MIN(IF($C$204:$C$210&gt;0,$B$204:$B$210)))</f>
        <v>45740</v>
      </c>
      <c r="AY256" s="259">
        <f t="array" ref="AY256">IF(SUM($C$204:$C$210)=0,$AB$83,MAX(IF($C$204:$C$210&gt;0,$B$204:$B$210)))</f>
        <v>45746</v>
      </c>
      <c r="AZ256" s="260">
        <f t="shared" si="151"/>
        <v>0</v>
      </c>
      <c r="BA256" s="222">
        <f t="shared" si="135"/>
        <v>0</v>
      </c>
      <c r="BB256" s="261">
        <f>$BW$168</f>
        <v>0</v>
      </c>
      <c r="BC256" s="222">
        <f t="shared" si="136"/>
        <v>0</v>
      </c>
      <c r="BD256" s="261">
        <f>$BW$168</f>
        <v>0</v>
      </c>
      <c r="BE256" s="222">
        <f t="shared" si="137"/>
        <v>0</v>
      </c>
      <c r="BF256" s="261">
        <f>$BW$168</f>
        <v>0</v>
      </c>
      <c r="BG256" s="222">
        <f t="shared" si="138"/>
        <v>0</v>
      </c>
      <c r="BH256" s="261">
        <f>$BW$168</f>
        <v>0</v>
      </c>
      <c r="BI256" s="222">
        <f t="shared" si="139"/>
        <v>0</v>
      </c>
      <c r="BJ256" s="261">
        <f>$BW$168</f>
        <v>0</v>
      </c>
      <c r="BK256" s="222">
        <f t="shared" si="140"/>
        <v>0</v>
      </c>
      <c r="BL256" s="261">
        <f>$BW$168</f>
        <v>0</v>
      </c>
      <c r="BM256" s="222">
        <f t="shared" si="141"/>
        <v>0</v>
      </c>
      <c r="BN256" s="261">
        <f>$BW$168</f>
        <v>0</v>
      </c>
      <c r="BO256" s="222">
        <f t="shared" si="142"/>
        <v>0</v>
      </c>
      <c r="BP256" s="261">
        <f>$BW$168</f>
        <v>0</v>
      </c>
      <c r="BQ256" s="222">
        <f t="shared" si="143"/>
        <v>0</v>
      </c>
      <c r="BR256" s="261">
        <f>$BW$168</f>
        <v>0</v>
      </c>
      <c r="BS256" s="222">
        <f t="shared" si="144"/>
        <v>0</v>
      </c>
      <c r="BT256" s="261">
        <f>$BW$168</f>
        <v>0</v>
      </c>
      <c r="BU256" s="222">
        <f t="shared" si="145"/>
        <v>0</v>
      </c>
      <c r="BV256" s="261">
        <f>$BW$168</f>
        <v>0</v>
      </c>
      <c r="BW256" s="222">
        <f t="shared" si="146"/>
        <v>0</v>
      </c>
      <c r="BX256" s="261">
        <f>$BW$168</f>
        <v>0</v>
      </c>
      <c r="BY256" s="222">
        <f t="shared" si="147"/>
        <v>0</v>
      </c>
      <c r="BZ256" s="261">
        <f>$BW$168</f>
        <v>0</v>
      </c>
      <c r="CA256" s="222">
        <f t="shared" si="148"/>
        <v>0</v>
      </c>
      <c r="CB256" s="261">
        <f>$BW$168</f>
        <v>0</v>
      </c>
      <c r="CC256" s="222">
        <f t="shared" si="149"/>
        <v>0</v>
      </c>
      <c r="CD256" s="261">
        <f>$BW$168</f>
        <v>0</v>
      </c>
      <c r="CE256" s="222">
        <f t="shared" si="150"/>
        <v>0</v>
      </c>
      <c r="CF256" s="261">
        <f>$BW$168</f>
        <v>0</v>
      </c>
      <c r="CG256" s="146">
        <v>0</v>
      </c>
      <c r="CH256" s="146">
        <v>0</v>
      </c>
      <c r="CI256" s="146">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9">
        <f t="array" ref="AX257">IF(SUM($C$204:$C$210)=0,$D$83,MIN(IF($C$204:$C$210&gt;0,$B$204:$B$210)))</f>
        <v>45740</v>
      </c>
      <c r="AY257" s="259">
        <f t="array" ref="AY257">IF(SUM($C$204:$C$210)=0,$AB$83,MAX(IF($C$204:$C$210&gt;0,$B$204:$B$210)))</f>
        <v>45746</v>
      </c>
      <c r="AZ257" s="260">
        <f t="shared" si="151"/>
        <v>0</v>
      </c>
      <c r="BA257" s="222">
        <f t="shared" si="135"/>
        <v>0</v>
      </c>
      <c r="BB257" s="261">
        <f>$BW$169</f>
        <v>0</v>
      </c>
      <c r="BC257" s="222">
        <f t="shared" si="136"/>
        <v>0</v>
      </c>
      <c r="BD257" s="261">
        <f>$BW$169</f>
        <v>0</v>
      </c>
      <c r="BE257" s="222">
        <f t="shared" si="137"/>
        <v>0</v>
      </c>
      <c r="BF257" s="261">
        <f>$BW$169</f>
        <v>0</v>
      </c>
      <c r="BG257" s="222">
        <f t="shared" si="138"/>
        <v>0</v>
      </c>
      <c r="BH257" s="261">
        <f>$BW$169</f>
        <v>0</v>
      </c>
      <c r="BI257" s="222">
        <f t="shared" si="139"/>
        <v>0</v>
      </c>
      <c r="BJ257" s="261">
        <f>$BW$169</f>
        <v>0</v>
      </c>
      <c r="BK257" s="222">
        <f t="shared" si="140"/>
        <v>0</v>
      </c>
      <c r="BL257" s="261">
        <f>$BW$169</f>
        <v>0</v>
      </c>
      <c r="BM257" s="222">
        <f t="shared" si="141"/>
        <v>0</v>
      </c>
      <c r="BN257" s="261">
        <f>$BW$169</f>
        <v>0</v>
      </c>
      <c r="BO257" s="222">
        <f t="shared" si="142"/>
        <v>0</v>
      </c>
      <c r="BP257" s="261">
        <f>$BW$169</f>
        <v>0</v>
      </c>
      <c r="BQ257" s="222">
        <f t="shared" si="143"/>
        <v>0</v>
      </c>
      <c r="BR257" s="261">
        <f>$BW$169</f>
        <v>0</v>
      </c>
      <c r="BS257" s="222">
        <f t="shared" si="144"/>
        <v>0</v>
      </c>
      <c r="BT257" s="261">
        <f>$BW$169</f>
        <v>0</v>
      </c>
      <c r="BU257" s="222">
        <f t="shared" si="145"/>
        <v>0</v>
      </c>
      <c r="BV257" s="261">
        <f>$BW$169</f>
        <v>0</v>
      </c>
      <c r="BW257" s="222">
        <f t="shared" si="146"/>
        <v>0</v>
      </c>
      <c r="BX257" s="261">
        <f>$BW$169</f>
        <v>0</v>
      </c>
      <c r="BY257" s="222">
        <f t="shared" si="147"/>
        <v>0</v>
      </c>
      <c r="BZ257" s="261">
        <f>$BW$169</f>
        <v>0</v>
      </c>
      <c r="CA257" s="222">
        <f t="shared" si="148"/>
        <v>0</v>
      </c>
      <c r="CB257" s="261">
        <f>$BW$169</f>
        <v>0</v>
      </c>
      <c r="CC257" s="222">
        <f t="shared" si="149"/>
        <v>0</v>
      </c>
      <c r="CD257" s="261">
        <f>$BW$169</f>
        <v>0</v>
      </c>
      <c r="CE257" s="222">
        <f t="shared" si="150"/>
        <v>0</v>
      </c>
      <c r="CF257" s="261">
        <f>$BW$169</f>
        <v>0</v>
      </c>
      <c r="CG257" s="146">
        <v>0</v>
      </c>
      <c r="CH257" s="146">
        <v>0</v>
      </c>
      <c r="CI257" s="146">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9">
        <f t="array" ref="AX258">IF(SUM($C$204:$C$210)=0,$D$83,MIN(IF($C$204:$C$210&gt;0,$B$204:$B$210)))</f>
        <v>45740</v>
      </c>
      <c r="AY258" s="259">
        <f t="array" ref="AY258">IF(SUM($C$204:$C$210)=0,$AB$83,MAX(IF($C$204:$C$210&gt;0,$B$204:$B$210)))</f>
        <v>45746</v>
      </c>
      <c r="AZ258" s="260">
        <f t="shared" si="151"/>
        <v>0</v>
      </c>
      <c r="BA258" s="222">
        <f t="shared" si="135"/>
        <v>0</v>
      </c>
      <c r="BB258" s="261">
        <f>$BW$170</f>
        <v>0</v>
      </c>
      <c r="BC258" s="222">
        <f t="shared" si="136"/>
        <v>0</v>
      </c>
      <c r="BD258" s="261">
        <f>$BW$170</f>
        <v>0</v>
      </c>
      <c r="BE258" s="222">
        <f t="shared" si="137"/>
        <v>0</v>
      </c>
      <c r="BF258" s="261">
        <f>$BW$170</f>
        <v>0</v>
      </c>
      <c r="BG258" s="222">
        <f t="shared" si="138"/>
        <v>0</v>
      </c>
      <c r="BH258" s="261">
        <f>$BW$170</f>
        <v>0</v>
      </c>
      <c r="BI258" s="222">
        <f t="shared" si="139"/>
        <v>0</v>
      </c>
      <c r="BJ258" s="261">
        <f>$BW$170</f>
        <v>0</v>
      </c>
      <c r="BK258" s="222">
        <f t="shared" si="140"/>
        <v>0</v>
      </c>
      <c r="BL258" s="261">
        <f>$BW$170</f>
        <v>0</v>
      </c>
      <c r="BM258" s="222">
        <f t="shared" si="141"/>
        <v>0</v>
      </c>
      <c r="BN258" s="261">
        <f>$BW$170</f>
        <v>0</v>
      </c>
      <c r="BO258" s="222">
        <f t="shared" si="142"/>
        <v>0</v>
      </c>
      <c r="BP258" s="261">
        <f>$BW$170</f>
        <v>0</v>
      </c>
      <c r="BQ258" s="222">
        <f t="shared" si="143"/>
        <v>0</v>
      </c>
      <c r="BR258" s="261">
        <f>$BW$170</f>
        <v>0</v>
      </c>
      <c r="BS258" s="222">
        <f t="shared" si="144"/>
        <v>0</v>
      </c>
      <c r="BT258" s="261">
        <f>$BW$170</f>
        <v>0</v>
      </c>
      <c r="BU258" s="222">
        <f t="shared" si="145"/>
        <v>0</v>
      </c>
      <c r="BV258" s="261">
        <f>$BW$170</f>
        <v>0</v>
      </c>
      <c r="BW258" s="222">
        <f t="shared" si="146"/>
        <v>0</v>
      </c>
      <c r="BX258" s="261">
        <f>$BW$170</f>
        <v>0</v>
      </c>
      <c r="BY258" s="222">
        <f t="shared" si="147"/>
        <v>0</v>
      </c>
      <c r="BZ258" s="261">
        <f>$BW$170</f>
        <v>0</v>
      </c>
      <c r="CA258" s="222">
        <f t="shared" si="148"/>
        <v>0</v>
      </c>
      <c r="CB258" s="261">
        <f>$BW$170</f>
        <v>0</v>
      </c>
      <c r="CC258" s="222">
        <f t="shared" si="149"/>
        <v>0</v>
      </c>
      <c r="CD258" s="261">
        <f>$BW$170</f>
        <v>0</v>
      </c>
      <c r="CE258" s="222">
        <f t="shared" si="150"/>
        <v>0</v>
      </c>
      <c r="CF258" s="261">
        <f>$BW$170</f>
        <v>0</v>
      </c>
      <c r="CG258" s="146">
        <v>0</v>
      </c>
      <c r="CH258" s="146">
        <v>0</v>
      </c>
      <c r="CI258" s="146">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9">
        <f t="array" ref="AX259">IF(SUM($C$204:$C$210)=0,$D$83,MIN(IF($C$204:$C$210&gt;0,$B$204:$B$210)))</f>
        <v>45740</v>
      </c>
      <c r="AY259" s="259">
        <f t="array" ref="AY259">IF(SUM($C$204:$C$210)=0,$AB$83,MAX(IF($C$204:$C$210&gt;0,$B$204:$B$210)))</f>
        <v>45746</v>
      </c>
      <c r="AZ259" s="260">
        <f t="shared" si="151"/>
        <v>0</v>
      </c>
      <c r="BA259" s="222">
        <f t="shared" si="135"/>
        <v>0</v>
      </c>
      <c r="BB259" s="261">
        <f>$BW$171</f>
        <v>0</v>
      </c>
      <c r="BC259" s="222">
        <f t="shared" si="136"/>
        <v>0</v>
      </c>
      <c r="BD259" s="261">
        <f>$BW$171</f>
        <v>0</v>
      </c>
      <c r="BE259" s="222">
        <f t="shared" si="137"/>
        <v>0</v>
      </c>
      <c r="BF259" s="261">
        <f>$BW$171</f>
        <v>0</v>
      </c>
      <c r="BG259" s="222">
        <f t="shared" si="138"/>
        <v>0</v>
      </c>
      <c r="BH259" s="261">
        <f>$BW$171</f>
        <v>0</v>
      </c>
      <c r="BI259" s="222">
        <f t="shared" si="139"/>
        <v>0</v>
      </c>
      <c r="BJ259" s="261">
        <f>$BW$171</f>
        <v>0</v>
      </c>
      <c r="BK259" s="222">
        <f t="shared" si="140"/>
        <v>0</v>
      </c>
      <c r="BL259" s="261">
        <f>$BW$171</f>
        <v>0</v>
      </c>
      <c r="BM259" s="222">
        <f t="shared" si="141"/>
        <v>0</v>
      </c>
      <c r="BN259" s="261">
        <f>$BW$171</f>
        <v>0</v>
      </c>
      <c r="BO259" s="222">
        <f t="shared" si="142"/>
        <v>0</v>
      </c>
      <c r="BP259" s="261">
        <f>$BW$171</f>
        <v>0</v>
      </c>
      <c r="BQ259" s="222">
        <f t="shared" si="143"/>
        <v>0</v>
      </c>
      <c r="BR259" s="261">
        <f>$BW$171</f>
        <v>0</v>
      </c>
      <c r="BS259" s="222">
        <f t="shared" si="144"/>
        <v>0</v>
      </c>
      <c r="BT259" s="261">
        <f>$BW$171</f>
        <v>0</v>
      </c>
      <c r="BU259" s="222">
        <f t="shared" si="145"/>
        <v>0</v>
      </c>
      <c r="BV259" s="261">
        <f>$BW$171</f>
        <v>0</v>
      </c>
      <c r="BW259" s="222">
        <f t="shared" si="146"/>
        <v>0</v>
      </c>
      <c r="BX259" s="261">
        <f>$BW$171</f>
        <v>0</v>
      </c>
      <c r="BY259" s="222">
        <f t="shared" si="147"/>
        <v>0</v>
      </c>
      <c r="BZ259" s="261">
        <f>$BW$171</f>
        <v>0</v>
      </c>
      <c r="CA259" s="222">
        <f t="shared" si="148"/>
        <v>0</v>
      </c>
      <c r="CB259" s="261">
        <f>$BW$171</f>
        <v>0</v>
      </c>
      <c r="CC259" s="222">
        <f t="shared" si="149"/>
        <v>0</v>
      </c>
      <c r="CD259" s="261">
        <f>$BW$171</f>
        <v>0</v>
      </c>
      <c r="CE259" s="222">
        <f t="shared" si="150"/>
        <v>0</v>
      </c>
      <c r="CF259" s="261">
        <f>$BW$171</f>
        <v>0</v>
      </c>
      <c r="CG259" s="146">
        <v>0</v>
      </c>
      <c r="CH259" s="146">
        <v>0</v>
      </c>
      <c r="CI259" s="146">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9">
        <f t="array" ref="AX260">IF(SUM($C$204:$C$210)=0,$D$83,MIN(IF($C$204:$C$210&gt;0,$B$204:$B$210)))</f>
        <v>45740</v>
      </c>
      <c r="AY260" s="259">
        <f t="array" ref="AY260">IF(SUM($C$204:$C$210)=0,$AB$83,MAX(IF($C$204:$C$210&gt;0,$B$204:$B$210)))</f>
        <v>45746</v>
      </c>
      <c r="AZ260" s="260">
        <f t="shared" ref="AZ260:AZ265" si="152">$H$109</f>
        <v>0</v>
      </c>
      <c r="BA260" s="222">
        <f t="shared" si="135"/>
        <v>0</v>
      </c>
      <c r="BB260" s="261">
        <f>$BW$166</f>
        <v>0</v>
      </c>
      <c r="BC260" s="222">
        <f t="shared" si="136"/>
        <v>0</v>
      </c>
      <c r="BD260" s="261">
        <f>$BW$166</f>
        <v>0</v>
      </c>
      <c r="BE260" s="222">
        <f t="shared" si="137"/>
        <v>0</v>
      </c>
      <c r="BF260" s="261">
        <f>$BW$166</f>
        <v>0</v>
      </c>
      <c r="BG260" s="222">
        <f t="shared" si="138"/>
        <v>0</v>
      </c>
      <c r="BH260" s="261">
        <f>$BW$166</f>
        <v>0</v>
      </c>
      <c r="BI260" s="222">
        <f t="shared" si="139"/>
        <v>0</v>
      </c>
      <c r="BJ260" s="261">
        <f>$BW$166</f>
        <v>0</v>
      </c>
      <c r="BK260" s="222">
        <f t="shared" si="140"/>
        <v>0</v>
      </c>
      <c r="BL260" s="261">
        <f>$BW$166</f>
        <v>0</v>
      </c>
      <c r="BM260" s="222">
        <f t="shared" si="141"/>
        <v>0</v>
      </c>
      <c r="BN260" s="261">
        <f>$BW$166</f>
        <v>0</v>
      </c>
      <c r="BO260" s="222">
        <f t="shared" si="142"/>
        <v>0</v>
      </c>
      <c r="BP260" s="261">
        <f>$BW$166</f>
        <v>0</v>
      </c>
      <c r="BQ260" s="222">
        <f t="shared" si="143"/>
        <v>0</v>
      </c>
      <c r="BR260" s="261">
        <f>$BW$166</f>
        <v>0</v>
      </c>
      <c r="BS260" s="222">
        <f t="shared" si="144"/>
        <v>0</v>
      </c>
      <c r="BT260" s="261">
        <f>$BW$166</f>
        <v>0</v>
      </c>
      <c r="BU260" s="222">
        <f t="shared" si="145"/>
        <v>0</v>
      </c>
      <c r="BV260" s="261">
        <f>$BW$166</f>
        <v>0</v>
      </c>
      <c r="BW260" s="222">
        <f t="shared" si="146"/>
        <v>0</v>
      </c>
      <c r="BX260" s="261">
        <f>$BW$166</f>
        <v>0</v>
      </c>
      <c r="BY260" s="222">
        <f t="shared" si="147"/>
        <v>0</v>
      </c>
      <c r="BZ260" s="261">
        <f>$BW$166</f>
        <v>0</v>
      </c>
      <c r="CA260" s="222">
        <f t="shared" si="148"/>
        <v>0</v>
      </c>
      <c r="CB260" s="261">
        <f>$BW$166</f>
        <v>0</v>
      </c>
      <c r="CC260" s="222">
        <f t="shared" si="149"/>
        <v>0</v>
      </c>
      <c r="CD260" s="261">
        <f>$BW$166</f>
        <v>0</v>
      </c>
      <c r="CE260" s="222">
        <f t="shared" si="150"/>
        <v>0</v>
      </c>
      <c r="CF260" s="261">
        <f>$BW$166</f>
        <v>0</v>
      </c>
      <c r="CG260" s="146">
        <v>0</v>
      </c>
      <c r="CH260" s="146">
        <v>0</v>
      </c>
      <c r="CI260" s="146">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9">
        <f t="array" ref="AX261">IF(SUM($C$204:$C$210)=0,$D$83,MIN(IF($C$204:$C$210&gt;0,$B$204:$B$210)))</f>
        <v>45740</v>
      </c>
      <c r="AY261" s="259">
        <f t="array" ref="AY261">IF(SUM($C$204:$C$210)=0,$AB$83,MAX(IF($C$204:$C$210&gt;0,$B$204:$B$210)))</f>
        <v>45746</v>
      </c>
      <c r="AZ261" s="260">
        <f t="shared" si="152"/>
        <v>0</v>
      </c>
      <c r="BA261" s="222">
        <f t="shared" si="135"/>
        <v>0</v>
      </c>
      <c r="BB261" s="261">
        <f>$BW$167</f>
        <v>0</v>
      </c>
      <c r="BC261" s="222">
        <f t="shared" si="136"/>
        <v>0</v>
      </c>
      <c r="BD261" s="261">
        <f>$BW$167</f>
        <v>0</v>
      </c>
      <c r="BE261" s="222">
        <f t="shared" si="137"/>
        <v>0</v>
      </c>
      <c r="BF261" s="261">
        <f>$BW$167</f>
        <v>0</v>
      </c>
      <c r="BG261" s="222">
        <f t="shared" si="138"/>
        <v>0</v>
      </c>
      <c r="BH261" s="261">
        <f>$BW$167</f>
        <v>0</v>
      </c>
      <c r="BI261" s="222">
        <f t="shared" si="139"/>
        <v>0</v>
      </c>
      <c r="BJ261" s="261">
        <f>$BW$167</f>
        <v>0</v>
      </c>
      <c r="BK261" s="222">
        <f t="shared" si="140"/>
        <v>0</v>
      </c>
      <c r="BL261" s="261">
        <f>$BW$167</f>
        <v>0</v>
      </c>
      <c r="BM261" s="222">
        <f t="shared" si="141"/>
        <v>0</v>
      </c>
      <c r="BN261" s="261">
        <f>$BW$167</f>
        <v>0</v>
      </c>
      <c r="BO261" s="222">
        <f t="shared" si="142"/>
        <v>0</v>
      </c>
      <c r="BP261" s="261">
        <f>$BW$167</f>
        <v>0</v>
      </c>
      <c r="BQ261" s="222">
        <f t="shared" si="143"/>
        <v>0</v>
      </c>
      <c r="BR261" s="261">
        <f>$BW$167</f>
        <v>0</v>
      </c>
      <c r="BS261" s="222">
        <f t="shared" si="144"/>
        <v>0</v>
      </c>
      <c r="BT261" s="261">
        <f>$BW$167</f>
        <v>0</v>
      </c>
      <c r="BU261" s="222">
        <f t="shared" si="145"/>
        <v>0</v>
      </c>
      <c r="BV261" s="261">
        <f>$BW$167</f>
        <v>0</v>
      </c>
      <c r="BW261" s="222">
        <f t="shared" si="146"/>
        <v>0</v>
      </c>
      <c r="BX261" s="261">
        <f>$BW$167</f>
        <v>0</v>
      </c>
      <c r="BY261" s="222">
        <f t="shared" si="147"/>
        <v>0</v>
      </c>
      <c r="BZ261" s="261">
        <f>$BW$167</f>
        <v>0</v>
      </c>
      <c r="CA261" s="222">
        <f t="shared" si="148"/>
        <v>0</v>
      </c>
      <c r="CB261" s="261">
        <f>$BW$167</f>
        <v>0</v>
      </c>
      <c r="CC261" s="222">
        <f t="shared" si="149"/>
        <v>0</v>
      </c>
      <c r="CD261" s="261">
        <f>$BW$167</f>
        <v>0</v>
      </c>
      <c r="CE261" s="222">
        <f t="shared" si="150"/>
        <v>0</v>
      </c>
      <c r="CF261" s="261">
        <f>$BW$167</f>
        <v>0</v>
      </c>
      <c r="CG261" s="146">
        <v>0</v>
      </c>
      <c r="CH261" s="146">
        <v>0</v>
      </c>
      <c r="CI261" s="146">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9">
        <f t="array" ref="AX262">IF(SUM($C$204:$C$210)=0,$D$83,MIN(IF($C$204:$C$210&gt;0,$B$204:$B$210)))</f>
        <v>45740</v>
      </c>
      <c r="AY262" s="259">
        <f t="array" ref="AY262">IF(SUM($C$204:$C$210)=0,$AB$83,MAX(IF($C$204:$C$210&gt;0,$B$204:$B$210)))</f>
        <v>45746</v>
      </c>
      <c r="AZ262" s="260">
        <f t="shared" si="152"/>
        <v>0</v>
      </c>
      <c r="BA262" s="222">
        <f t="shared" si="135"/>
        <v>0</v>
      </c>
      <c r="BB262" s="261">
        <f>$BW$168</f>
        <v>0</v>
      </c>
      <c r="BC262" s="222">
        <f t="shared" si="136"/>
        <v>0</v>
      </c>
      <c r="BD262" s="261">
        <f>$BW$168</f>
        <v>0</v>
      </c>
      <c r="BE262" s="222">
        <f t="shared" si="137"/>
        <v>0</v>
      </c>
      <c r="BF262" s="261">
        <f>$BW$168</f>
        <v>0</v>
      </c>
      <c r="BG262" s="222">
        <f t="shared" si="138"/>
        <v>0</v>
      </c>
      <c r="BH262" s="261">
        <f>$BW$168</f>
        <v>0</v>
      </c>
      <c r="BI262" s="222">
        <f t="shared" si="139"/>
        <v>0</v>
      </c>
      <c r="BJ262" s="261">
        <f>$BW$168</f>
        <v>0</v>
      </c>
      <c r="BK262" s="222">
        <f t="shared" si="140"/>
        <v>0</v>
      </c>
      <c r="BL262" s="261">
        <f>$BW$168</f>
        <v>0</v>
      </c>
      <c r="BM262" s="222">
        <f t="shared" si="141"/>
        <v>0</v>
      </c>
      <c r="BN262" s="261">
        <f>$BW$168</f>
        <v>0</v>
      </c>
      <c r="BO262" s="222">
        <f t="shared" si="142"/>
        <v>0</v>
      </c>
      <c r="BP262" s="261">
        <f>$BW$168</f>
        <v>0</v>
      </c>
      <c r="BQ262" s="222">
        <f t="shared" si="143"/>
        <v>0</v>
      </c>
      <c r="BR262" s="261">
        <f>$BW$168</f>
        <v>0</v>
      </c>
      <c r="BS262" s="222">
        <f t="shared" si="144"/>
        <v>0</v>
      </c>
      <c r="BT262" s="261">
        <f>$BW$168</f>
        <v>0</v>
      </c>
      <c r="BU262" s="222">
        <f t="shared" si="145"/>
        <v>0</v>
      </c>
      <c r="BV262" s="261">
        <f>$BW$168</f>
        <v>0</v>
      </c>
      <c r="BW262" s="222">
        <f t="shared" si="146"/>
        <v>0</v>
      </c>
      <c r="BX262" s="261">
        <f>$BW$168</f>
        <v>0</v>
      </c>
      <c r="BY262" s="222">
        <f t="shared" si="147"/>
        <v>0</v>
      </c>
      <c r="BZ262" s="261">
        <f>$BW$168</f>
        <v>0</v>
      </c>
      <c r="CA262" s="222">
        <f t="shared" si="148"/>
        <v>0</v>
      </c>
      <c r="CB262" s="261">
        <f>$BW$168</f>
        <v>0</v>
      </c>
      <c r="CC262" s="222">
        <f t="shared" si="149"/>
        <v>0</v>
      </c>
      <c r="CD262" s="261">
        <f>$BW$168</f>
        <v>0</v>
      </c>
      <c r="CE262" s="222">
        <f t="shared" si="150"/>
        <v>0</v>
      </c>
      <c r="CF262" s="261">
        <f>$BW$168</f>
        <v>0</v>
      </c>
      <c r="CG262" s="146">
        <v>0</v>
      </c>
      <c r="CH262" s="146">
        <v>0</v>
      </c>
      <c r="CI262" s="146">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9">
        <f t="array" ref="AX263">IF(SUM($C$204:$C$210)=0,$D$83,MIN(IF($C$204:$C$210&gt;0,$B$204:$B$210)))</f>
        <v>45740</v>
      </c>
      <c r="AY263" s="259">
        <f t="array" ref="AY263">IF(SUM($C$204:$C$210)=0,$AB$83,MAX(IF($C$204:$C$210&gt;0,$B$204:$B$210)))</f>
        <v>45746</v>
      </c>
      <c r="AZ263" s="260">
        <f t="shared" si="152"/>
        <v>0</v>
      </c>
      <c r="BA263" s="222">
        <f t="shared" si="135"/>
        <v>0</v>
      </c>
      <c r="BB263" s="261">
        <f>$BW$169</f>
        <v>0</v>
      </c>
      <c r="BC263" s="222">
        <f t="shared" si="136"/>
        <v>0</v>
      </c>
      <c r="BD263" s="261">
        <f>$BW$169</f>
        <v>0</v>
      </c>
      <c r="BE263" s="222">
        <f t="shared" si="137"/>
        <v>0</v>
      </c>
      <c r="BF263" s="261">
        <f>$BW$169</f>
        <v>0</v>
      </c>
      <c r="BG263" s="222">
        <f t="shared" si="138"/>
        <v>0</v>
      </c>
      <c r="BH263" s="261">
        <f>$BW$169</f>
        <v>0</v>
      </c>
      <c r="BI263" s="222">
        <f t="shared" si="139"/>
        <v>0</v>
      </c>
      <c r="BJ263" s="261">
        <f>$BW$169</f>
        <v>0</v>
      </c>
      <c r="BK263" s="222">
        <f t="shared" si="140"/>
        <v>0</v>
      </c>
      <c r="BL263" s="261">
        <f>$BW$169</f>
        <v>0</v>
      </c>
      <c r="BM263" s="222">
        <f t="shared" si="141"/>
        <v>0</v>
      </c>
      <c r="BN263" s="261">
        <f>$BW$169</f>
        <v>0</v>
      </c>
      <c r="BO263" s="222">
        <f t="shared" si="142"/>
        <v>0</v>
      </c>
      <c r="BP263" s="261">
        <f>$BW$169</f>
        <v>0</v>
      </c>
      <c r="BQ263" s="222">
        <f t="shared" si="143"/>
        <v>0</v>
      </c>
      <c r="BR263" s="261">
        <f>$BW$169</f>
        <v>0</v>
      </c>
      <c r="BS263" s="222">
        <f t="shared" si="144"/>
        <v>0</v>
      </c>
      <c r="BT263" s="261">
        <f>$BW$169</f>
        <v>0</v>
      </c>
      <c r="BU263" s="222">
        <f t="shared" si="145"/>
        <v>0</v>
      </c>
      <c r="BV263" s="261">
        <f>$BW$169</f>
        <v>0</v>
      </c>
      <c r="BW263" s="222">
        <f t="shared" si="146"/>
        <v>0</v>
      </c>
      <c r="BX263" s="261">
        <f>$BW$169</f>
        <v>0</v>
      </c>
      <c r="BY263" s="222">
        <f t="shared" si="147"/>
        <v>0</v>
      </c>
      <c r="BZ263" s="261">
        <f>$BW$169</f>
        <v>0</v>
      </c>
      <c r="CA263" s="222">
        <f t="shared" si="148"/>
        <v>0</v>
      </c>
      <c r="CB263" s="261">
        <f>$BW$169</f>
        <v>0</v>
      </c>
      <c r="CC263" s="222">
        <f t="shared" si="149"/>
        <v>0</v>
      </c>
      <c r="CD263" s="261">
        <f>$BW$169</f>
        <v>0</v>
      </c>
      <c r="CE263" s="222">
        <f t="shared" si="150"/>
        <v>0</v>
      </c>
      <c r="CF263" s="261">
        <f>$BW$169</f>
        <v>0</v>
      </c>
      <c r="CG263" s="146">
        <v>0</v>
      </c>
      <c r="CH263" s="146">
        <v>0</v>
      </c>
      <c r="CI263" s="146">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9">
        <f t="array" ref="AX264">IF(SUM($C$204:$C$210)=0,$D$83,MIN(IF($C$204:$C$210&gt;0,$B$204:$B$210)))</f>
        <v>45740</v>
      </c>
      <c r="AY264" s="259">
        <f t="array" ref="AY264">IF(SUM($C$204:$C$210)=0,$AB$83,MAX(IF($C$204:$C$210&gt;0,$B$204:$B$210)))</f>
        <v>45746</v>
      </c>
      <c r="AZ264" s="260">
        <f t="shared" si="152"/>
        <v>0</v>
      </c>
      <c r="BA264" s="222">
        <f t="shared" si="135"/>
        <v>0</v>
      </c>
      <c r="BB264" s="261">
        <f>$BW$170</f>
        <v>0</v>
      </c>
      <c r="BC264" s="222">
        <f t="shared" si="136"/>
        <v>0</v>
      </c>
      <c r="BD264" s="261">
        <f>$BW$170</f>
        <v>0</v>
      </c>
      <c r="BE264" s="222">
        <f t="shared" si="137"/>
        <v>0</v>
      </c>
      <c r="BF264" s="261">
        <f>$BW$170</f>
        <v>0</v>
      </c>
      <c r="BG264" s="222">
        <f t="shared" si="138"/>
        <v>0</v>
      </c>
      <c r="BH264" s="261">
        <f>$BW$170</f>
        <v>0</v>
      </c>
      <c r="BI264" s="222">
        <f t="shared" si="139"/>
        <v>0</v>
      </c>
      <c r="BJ264" s="261">
        <f>$BW$170</f>
        <v>0</v>
      </c>
      <c r="BK264" s="222">
        <f t="shared" si="140"/>
        <v>0</v>
      </c>
      <c r="BL264" s="261">
        <f>$BW$170</f>
        <v>0</v>
      </c>
      <c r="BM264" s="222">
        <f t="shared" si="141"/>
        <v>0</v>
      </c>
      <c r="BN264" s="261">
        <f>$BW$170</f>
        <v>0</v>
      </c>
      <c r="BO264" s="222">
        <f t="shared" si="142"/>
        <v>0</v>
      </c>
      <c r="BP264" s="261">
        <f>$BW$170</f>
        <v>0</v>
      </c>
      <c r="BQ264" s="222">
        <f t="shared" si="143"/>
        <v>0</v>
      </c>
      <c r="BR264" s="261">
        <f>$BW$170</f>
        <v>0</v>
      </c>
      <c r="BS264" s="222">
        <f t="shared" si="144"/>
        <v>0</v>
      </c>
      <c r="BT264" s="261">
        <f>$BW$170</f>
        <v>0</v>
      </c>
      <c r="BU264" s="222">
        <f t="shared" si="145"/>
        <v>0</v>
      </c>
      <c r="BV264" s="261">
        <f>$BW$170</f>
        <v>0</v>
      </c>
      <c r="BW264" s="222">
        <f t="shared" si="146"/>
        <v>0</v>
      </c>
      <c r="BX264" s="261">
        <f>$BW$170</f>
        <v>0</v>
      </c>
      <c r="BY264" s="222">
        <f t="shared" si="147"/>
        <v>0</v>
      </c>
      <c r="BZ264" s="261">
        <f>$BW$170</f>
        <v>0</v>
      </c>
      <c r="CA264" s="222">
        <f t="shared" si="148"/>
        <v>0</v>
      </c>
      <c r="CB264" s="261">
        <f>$BW$170</f>
        <v>0</v>
      </c>
      <c r="CC264" s="222">
        <f t="shared" si="149"/>
        <v>0</v>
      </c>
      <c r="CD264" s="261">
        <f>$BW$170</f>
        <v>0</v>
      </c>
      <c r="CE264" s="222">
        <f t="shared" si="150"/>
        <v>0</v>
      </c>
      <c r="CF264" s="261">
        <f>$BW$170</f>
        <v>0</v>
      </c>
      <c r="CG264" s="146">
        <v>0</v>
      </c>
      <c r="CH264" s="146">
        <v>0</v>
      </c>
      <c r="CI264" s="146">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9">
        <f t="array" ref="AX265">IF(SUM($C$204:$C$210)=0,$D$83,MIN(IF($C$204:$C$210&gt;0,$B$204:$B$210)))</f>
        <v>45740</v>
      </c>
      <c r="AY265" s="259">
        <f t="array" ref="AY265">IF(SUM($C$204:$C$210)=0,$AB$83,MAX(IF($C$204:$C$210&gt;0,$B$204:$B$210)))</f>
        <v>45746</v>
      </c>
      <c r="AZ265" s="260">
        <f t="shared" si="152"/>
        <v>0</v>
      </c>
      <c r="BA265" s="222">
        <f t="shared" si="135"/>
        <v>0</v>
      </c>
      <c r="BB265" s="261">
        <f>$BW$171</f>
        <v>0</v>
      </c>
      <c r="BC265" s="222">
        <f t="shared" si="136"/>
        <v>0</v>
      </c>
      <c r="BD265" s="261">
        <f>$BW$171</f>
        <v>0</v>
      </c>
      <c r="BE265" s="222">
        <f t="shared" si="137"/>
        <v>0</v>
      </c>
      <c r="BF265" s="261">
        <f>$BW$171</f>
        <v>0</v>
      </c>
      <c r="BG265" s="222">
        <f t="shared" si="138"/>
        <v>0</v>
      </c>
      <c r="BH265" s="261">
        <f>$BW$171</f>
        <v>0</v>
      </c>
      <c r="BI265" s="222">
        <f t="shared" si="139"/>
        <v>0</v>
      </c>
      <c r="BJ265" s="261">
        <f>$BW$171</f>
        <v>0</v>
      </c>
      <c r="BK265" s="222">
        <f t="shared" si="140"/>
        <v>0</v>
      </c>
      <c r="BL265" s="261">
        <f>$BW$171</f>
        <v>0</v>
      </c>
      <c r="BM265" s="222">
        <f t="shared" si="141"/>
        <v>0</v>
      </c>
      <c r="BN265" s="261">
        <f>$BW$171</f>
        <v>0</v>
      </c>
      <c r="BO265" s="222">
        <f t="shared" si="142"/>
        <v>0</v>
      </c>
      <c r="BP265" s="261">
        <f>$BW$171</f>
        <v>0</v>
      </c>
      <c r="BQ265" s="222">
        <f t="shared" si="143"/>
        <v>0</v>
      </c>
      <c r="BR265" s="261">
        <f>$BW$171</f>
        <v>0</v>
      </c>
      <c r="BS265" s="222">
        <f t="shared" si="144"/>
        <v>0</v>
      </c>
      <c r="BT265" s="261">
        <f>$BW$171</f>
        <v>0</v>
      </c>
      <c r="BU265" s="222">
        <f t="shared" si="145"/>
        <v>0</v>
      </c>
      <c r="BV265" s="261">
        <f>$BW$171</f>
        <v>0</v>
      </c>
      <c r="BW265" s="222">
        <f t="shared" si="146"/>
        <v>0</v>
      </c>
      <c r="BX265" s="261">
        <f>$BW$171</f>
        <v>0</v>
      </c>
      <c r="BY265" s="222">
        <f t="shared" si="147"/>
        <v>0</v>
      </c>
      <c r="BZ265" s="261">
        <f>$BW$171</f>
        <v>0</v>
      </c>
      <c r="CA265" s="222">
        <f t="shared" si="148"/>
        <v>0</v>
      </c>
      <c r="CB265" s="261">
        <f>$BW$171</f>
        <v>0</v>
      </c>
      <c r="CC265" s="222">
        <f t="shared" si="149"/>
        <v>0</v>
      </c>
      <c r="CD265" s="261">
        <f>$BW$171</f>
        <v>0</v>
      </c>
      <c r="CE265" s="222">
        <f t="shared" si="150"/>
        <v>0</v>
      </c>
      <c r="CF265" s="261">
        <f>$BW$171</f>
        <v>0</v>
      </c>
      <c r="CG265" s="146">
        <v>0</v>
      </c>
      <c r="CH265" s="146">
        <v>0</v>
      </c>
      <c r="CI265" s="146">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8" t="s">
        <v>208</v>
      </c>
      <c r="CB277" s="248" t="s">
        <v>209</v>
      </c>
      <c r="CC277" s="247" t="s">
        <v>210</v>
      </c>
      <c r="CD277" s="247" t="s">
        <v>211</v>
      </c>
      <c r="CE277" s="247" t="s">
        <v>210</v>
      </c>
      <c r="CF277" s="247" t="s">
        <v>211</v>
      </c>
      <c r="CG277" s="1" t="s">
        <v>212</v>
      </c>
      <c r="CH277" s="275" t="s">
        <v>213</v>
      </c>
      <c r="CI277" s="275" t="s">
        <v>214</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8" t="s">
        <v>208</v>
      </c>
      <c r="CB379" s="248" t="s">
        <v>211</v>
      </c>
      <c r="CC379" s="247" t="s">
        <v>210</v>
      </c>
      <c r="CD379" s="247" t="s">
        <v>211</v>
      </c>
      <c r="CE379" s="247" t="s">
        <v>210</v>
      </c>
      <c r="CF379" s="247" t="s">
        <v>211</v>
      </c>
      <c r="CG379" s="1" t="s">
        <v>212</v>
      </c>
      <c r="CH379" s="1" t="s">
        <v>212</v>
      </c>
      <c r="CI379" s="1" t="s">
        <v>212</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v8MmG0S9Qa4dt+PNJuEWgo8tWSGXJZz9FWuHYreKXfaQCbHYBxtmibXBPDGKokXdxEXPLoh86z/lcP1oKc3w+Q==" saltValue="3nGAHp5uiM+cfHQW9xaYBg==" spinCount="100000" sheet="1" selectLockedCells="1"/>
  <sortState xmlns:xlrd2="http://schemas.microsoft.com/office/spreadsheetml/2017/richdata2" ref="BE131:BE147">
    <sortCondition ref="BE131:BE147"/>
  </sortState>
  <mergeCells count="504">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19:AJ34"/>
    <mergeCell ref="AF71:AI71"/>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AB61:AE61"/>
    <mergeCell ref="AB57:AE57"/>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B118:AM118"/>
    <mergeCell ref="P83:S83"/>
    <mergeCell ref="AJ83:AJ98"/>
    <mergeCell ref="AF106:AI106"/>
    <mergeCell ref="C117:AT117"/>
    <mergeCell ref="D33:G33"/>
    <mergeCell ref="D43:G43"/>
    <mergeCell ref="AB33:AE33"/>
    <mergeCell ref="AB35:AE35"/>
    <mergeCell ref="AB39:AE39"/>
    <mergeCell ref="T45:W45"/>
    <mergeCell ref="X45:AA45"/>
    <mergeCell ref="AB45:AE45"/>
    <mergeCell ref="AB43:AE43"/>
    <mergeCell ref="X37:AA37"/>
    <mergeCell ref="AB37:AE37"/>
    <mergeCell ref="L37:O37"/>
    <mergeCell ref="P37:S37"/>
    <mergeCell ref="T37:W37"/>
    <mergeCell ref="H41:K41"/>
    <mergeCell ref="P43:S43"/>
    <mergeCell ref="L45:O45"/>
    <mergeCell ref="H37:K37"/>
    <mergeCell ref="L41:O41"/>
    <mergeCell ref="P41:S41"/>
    <mergeCell ref="D37:G37"/>
    <mergeCell ref="H53:K53"/>
    <mergeCell ref="L53:O53"/>
    <mergeCell ref="D45:G45"/>
    <mergeCell ref="D39:G39"/>
    <mergeCell ref="L33:O33"/>
    <mergeCell ref="D51:G51"/>
    <mergeCell ref="P51:S51"/>
    <mergeCell ref="P48:S48"/>
    <mergeCell ref="T48:W48"/>
    <mergeCell ref="X48:AA48"/>
    <mergeCell ref="H59:K59"/>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L59:O59"/>
    <mergeCell ref="H48:K48"/>
    <mergeCell ref="T59:W59"/>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L32:O32"/>
    <mergeCell ref="P31:S31"/>
    <mergeCell ref="T31:W31"/>
    <mergeCell ref="D32:G32"/>
    <mergeCell ref="D31:G31"/>
    <mergeCell ref="P18:S18"/>
    <mergeCell ref="P19:S19"/>
    <mergeCell ref="Q14:T14"/>
    <mergeCell ref="H45:K45"/>
    <mergeCell ref="P33:S33"/>
    <mergeCell ref="T33:W33"/>
    <mergeCell ref="L43:O43"/>
    <mergeCell ref="P35:S35"/>
    <mergeCell ref="T19:W19"/>
    <mergeCell ref="P29:S29"/>
    <mergeCell ref="T29:W29"/>
    <mergeCell ref="H31:K31"/>
    <mergeCell ref="L31:O31"/>
    <mergeCell ref="L29:O29"/>
    <mergeCell ref="T35:W35"/>
    <mergeCell ref="H33:K33"/>
    <mergeCell ref="T21:W21"/>
    <mergeCell ref="H29:K29"/>
    <mergeCell ref="U14:AC14"/>
    <mergeCell ref="H43:K43"/>
    <mergeCell ref="D87:G87"/>
    <mergeCell ref="H87:K87"/>
    <mergeCell ref="AB93:AE93"/>
    <mergeCell ref="L83:O83"/>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D41:G41"/>
    <mergeCell ref="P23:S23"/>
    <mergeCell ref="C103:I103"/>
    <mergeCell ref="C100:L100"/>
    <mergeCell ref="N100:AI100"/>
    <mergeCell ref="T23:W23"/>
    <mergeCell ref="X29:AA29"/>
    <mergeCell ref="X35:AA35"/>
    <mergeCell ref="X33:AA33"/>
    <mergeCell ref="X31:AA31"/>
    <mergeCell ref="L47:O47"/>
    <mergeCell ref="D48:G48"/>
    <mergeCell ref="T32:W32"/>
    <mergeCell ref="X32:AA32"/>
    <mergeCell ref="D47:G47"/>
    <mergeCell ref="H47:K47"/>
    <mergeCell ref="P45:S45"/>
    <mergeCell ref="P47:S47"/>
    <mergeCell ref="T43:W43"/>
    <mergeCell ref="P97:S97"/>
    <mergeCell ref="L93:O93"/>
    <mergeCell ref="T97:W97"/>
    <mergeCell ref="J102:L102"/>
    <mergeCell ref="H91:K91"/>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H83:K83"/>
    <mergeCell ref="D83:G83"/>
    <mergeCell ref="D96:G96"/>
    <mergeCell ref="H96:K96"/>
    <mergeCell ref="L96:O96"/>
    <mergeCell ref="P96:S96"/>
    <mergeCell ref="L87:O87"/>
    <mergeCell ref="P87:S87"/>
    <mergeCell ref="N103:P103"/>
    <mergeCell ref="D93:G93"/>
    <mergeCell ref="H93:K93"/>
    <mergeCell ref="Q103:S103"/>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D69:G69"/>
    <mergeCell ref="H69:K69"/>
    <mergeCell ref="L69:O69"/>
    <mergeCell ref="D73:G73"/>
    <mergeCell ref="AB69:AE69"/>
    <mergeCell ref="T89:W89"/>
    <mergeCell ref="X89:AA89"/>
    <mergeCell ref="D91:G91"/>
    <mergeCell ref="T85:W85"/>
    <mergeCell ref="D85:G85"/>
    <mergeCell ref="H85:K85"/>
    <mergeCell ref="D89:G89"/>
    <mergeCell ref="T87:W87"/>
    <mergeCell ref="X87:AA87"/>
    <mergeCell ref="T81:W81"/>
    <mergeCell ref="D81:G81"/>
    <mergeCell ref="H81:K81"/>
    <mergeCell ref="L81:O81"/>
    <mergeCell ref="P81:S81"/>
    <mergeCell ref="P79:S79"/>
    <mergeCell ref="D79:G79"/>
    <mergeCell ref="H79:K79"/>
    <mergeCell ref="L79:O79"/>
    <mergeCell ref="AB80:AE80"/>
    <mergeCell ref="AF21:AI21"/>
    <mergeCell ref="AF25:AI25"/>
    <mergeCell ref="AF23:AI23"/>
    <mergeCell ref="AF24:AI24"/>
    <mergeCell ref="AF39:AI39"/>
    <mergeCell ref="AF35:AI35"/>
    <mergeCell ref="AF69:AI69"/>
    <mergeCell ref="D77:G77"/>
    <mergeCell ref="AF72:AI72"/>
    <mergeCell ref="AF73:AI73"/>
    <mergeCell ref="P59:S59"/>
    <mergeCell ref="D67:G67"/>
    <mergeCell ref="P53:S53"/>
    <mergeCell ref="H71:K71"/>
    <mergeCell ref="L71:O71"/>
    <mergeCell ref="P69:S69"/>
    <mergeCell ref="D65:G65"/>
    <mergeCell ref="D59:G59"/>
    <mergeCell ref="L67:O67"/>
    <mergeCell ref="H65:K65"/>
    <mergeCell ref="D63:G63"/>
    <mergeCell ref="T73:W73"/>
    <mergeCell ref="L65:O65"/>
    <mergeCell ref="AB67:AE67"/>
    <mergeCell ref="AJ67:AJ82"/>
    <mergeCell ref="AF40:AI40"/>
    <mergeCell ref="AF43:AI43"/>
    <mergeCell ref="AF44:AI44"/>
    <mergeCell ref="AF47:AI47"/>
    <mergeCell ref="AF79:AI79"/>
    <mergeCell ref="AF75:AI75"/>
    <mergeCell ref="AF27:AI27"/>
    <mergeCell ref="AF28:AI28"/>
    <mergeCell ref="AF67:AI67"/>
    <mergeCell ref="AF68:AI68"/>
    <mergeCell ref="AF32:AI32"/>
    <mergeCell ref="AF36:AI36"/>
    <mergeCell ref="AF81:AI81"/>
    <mergeCell ref="T61:W61"/>
    <mergeCell ref="H64:K64"/>
    <mergeCell ref="H67:K67"/>
    <mergeCell ref="X59:AA59"/>
    <mergeCell ref="T75:W75"/>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P67:S67"/>
    <mergeCell ref="X73:AA73"/>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T79:W79"/>
    <mergeCell ref="AB103:AE103"/>
    <mergeCell ref="AB104:AE104"/>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O103:AT114"/>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tabColor theme="2"/>
    <pageSetUpPr fitToPage="1"/>
  </sheetPr>
  <dimension ref="A1:BA66"/>
  <sheetViews>
    <sheetView showGridLines="0" zoomScale="90" zoomScaleNormal="90" workbookViewId="0"/>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8"/>
      <c r="AN1" s="324"/>
      <c r="AO1" s="324"/>
      <c r="AP1" s="324"/>
      <c r="AQ1" s="324"/>
      <c r="AR1" s="59"/>
      <c r="AS1" s="59"/>
      <c r="AT1" s="59"/>
      <c r="AU1" s="59"/>
      <c r="AV1" s="59"/>
      <c r="AW1" s="59"/>
      <c r="AX1" s="59"/>
      <c r="AY1" s="59"/>
      <c r="AZ1" s="59"/>
    </row>
    <row r="2" spans="1:52" ht="4.5" customHeight="1" x14ac:dyDescent="0.25">
      <c r="A2" s="51"/>
      <c r="AZ2" s="46"/>
    </row>
    <row r="3" spans="1:52" x14ac:dyDescent="0.25">
      <c r="B3" s="47"/>
      <c r="D3" s="445" t="s">
        <v>78</v>
      </c>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R3" s="51"/>
      <c r="AS3" s="47"/>
      <c r="AT3" s="617" t="s">
        <v>79</v>
      </c>
      <c r="AU3" s="617"/>
      <c r="AV3" s="617"/>
      <c r="AW3" s="617"/>
      <c r="AX3" s="617"/>
      <c r="AY3" s="617"/>
      <c r="AZ3" s="51"/>
    </row>
    <row r="4" spans="1:52" ht="19.5" customHeight="1" x14ac:dyDescent="0.25">
      <c r="B4" s="47"/>
      <c r="D4" s="593" t="s">
        <v>80</v>
      </c>
      <c r="E4" s="593"/>
      <c r="F4" s="584" t="s">
        <v>81</v>
      </c>
      <c r="G4" s="584"/>
      <c r="H4" s="584"/>
      <c r="I4" s="584"/>
      <c r="J4" s="584"/>
      <c r="K4" s="584"/>
      <c r="L4" s="584"/>
      <c r="M4" s="584"/>
      <c r="N4" s="584"/>
      <c r="O4" s="584"/>
      <c r="P4" s="584"/>
      <c r="Q4" s="584"/>
      <c r="R4" s="584"/>
      <c r="S4" s="49"/>
      <c r="T4" s="593" t="s">
        <v>82</v>
      </c>
      <c r="U4" s="593"/>
      <c r="V4" s="593"/>
      <c r="W4" s="593"/>
      <c r="X4" s="593"/>
      <c r="Y4" s="593"/>
      <c r="Z4" s="593"/>
      <c r="AA4" s="593"/>
      <c r="AB4" s="593"/>
      <c r="AC4" s="584" t="s">
        <v>81</v>
      </c>
      <c r="AD4" s="584"/>
      <c r="AE4" s="584"/>
      <c r="AF4" s="584"/>
      <c r="AG4" s="584"/>
      <c r="AH4" s="584"/>
      <c r="AI4" s="584"/>
      <c r="AJ4" s="584"/>
      <c r="AK4" s="584"/>
      <c r="AL4" s="584"/>
      <c r="AM4" s="371"/>
      <c r="AR4" s="51"/>
      <c r="AS4" s="47"/>
      <c r="AT4" s="637"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637"/>
      <c r="AV4" s="637"/>
      <c r="AW4" s="637"/>
      <c r="AX4" s="637"/>
      <c r="AY4" s="637"/>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71"/>
      <c r="AR5" s="51"/>
      <c r="AS5" s="47"/>
      <c r="AT5" s="637"/>
      <c r="AU5" s="637"/>
      <c r="AV5" s="637"/>
      <c r="AW5" s="637"/>
      <c r="AX5" s="637"/>
      <c r="AY5" s="637"/>
      <c r="AZ5" s="51"/>
    </row>
    <row r="6" spans="1:52" ht="19.5" customHeight="1" x14ac:dyDescent="0.25">
      <c r="B6" s="47"/>
      <c r="D6" s="593" t="s">
        <v>83</v>
      </c>
      <c r="E6" s="593"/>
      <c r="F6" s="589"/>
      <c r="G6" s="589"/>
      <c r="H6" s="589"/>
      <c r="I6" s="589"/>
      <c r="J6" s="589"/>
      <c r="K6" s="589"/>
      <c r="L6" s="589"/>
      <c r="M6" s="589"/>
      <c r="N6" s="589"/>
      <c r="O6" s="589"/>
      <c r="P6" s="589"/>
      <c r="Q6" s="589"/>
      <c r="R6" s="589"/>
      <c r="T6" s="593" t="s">
        <v>84</v>
      </c>
      <c r="U6" s="593"/>
      <c r="V6" s="593"/>
      <c r="W6" s="593"/>
      <c r="X6" s="593"/>
      <c r="Y6" s="593"/>
      <c r="Z6" s="593"/>
      <c r="AA6" s="593"/>
      <c r="AB6" s="593"/>
      <c r="AC6" s="646"/>
      <c r="AD6" s="646"/>
      <c r="AE6" s="646"/>
      <c r="AF6" s="646"/>
      <c r="AG6" s="646"/>
      <c r="AH6" s="646"/>
      <c r="AI6" s="646"/>
      <c r="AJ6" s="646"/>
      <c r="AK6" s="646"/>
      <c r="AL6" s="646"/>
      <c r="AM6" s="372"/>
      <c r="AR6" s="51"/>
      <c r="AS6" s="47"/>
      <c r="AT6" s="637"/>
      <c r="AU6" s="637"/>
      <c r="AV6" s="637"/>
      <c r="AW6" s="637"/>
      <c r="AX6" s="637"/>
      <c r="AY6" s="637"/>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2"/>
      <c r="AR7" s="51"/>
      <c r="AS7" s="47"/>
      <c r="AT7" s="637"/>
      <c r="AU7" s="637"/>
      <c r="AV7" s="637"/>
      <c r="AW7" s="637"/>
      <c r="AX7" s="637"/>
      <c r="AY7" s="637"/>
      <c r="AZ7" s="51"/>
    </row>
    <row r="8" spans="1:52" ht="19.5" customHeight="1" x14ac:dyDescent="0.25">
      <c r="B8" s="47"/>
      <c r="C8" s="55"/>
      <c r="D8" s="593" t="s">
        <v>85</v>
      </c>
      <c r="E8" s="593"/>
      <c r="F8" s="590" t="s">
        <v>86</v>
      </c>
      <c r="G8" s="591"/>
      <c r="H8" s="591"/>
      <c r="I8" s="591"/>
      <c r="J8" s="591"/>
      <c r="K8" s="591"/>
      <c r="L8" s="591"/>
      <c r="M8" s="591"/>
      <c r="N8" s="591"/>
      <c r="O8" s="591"/>
      <c r="P8" s="591"/>
      <c r="Q8" s="591"/>
      <c r="R8" s="592"/>
      <c r="T8" s="601" t="s">
        <v>87</v>
      </c>
      <c r="U8" s="602"/>
      <c r="V8" s="602"/>
      <c r="W8" s="602"/>
      <c r="X8" s="602"/>
      <c r="Y8" s="602"/>
      <c r="Z8" s="602"/>
      <c r="AA8" s="602"/>
      <c r="AB8" s="602"/>
      <c r="AC8" s="602"/>
      <c r="AD8" s="602"/>
      <c r="AE8" s="602"/>
      <c r="AF8" s="602"/>
      <c r="AG8" s="647"/>
      <c r="AH8" s="763" t="s">
        <v>88</v>
      </c>
      <c r="AI8" s="764"/>
      <c r="AJ8" s="764"/>
      <c r="AK8" s="764"/>
      <c r="AL8" s="765"/>
      <c r="AM8" s="373"/>
      <c r="AN8" s="319">
        <f>VLOOKUP(F8,ClaimPeriods,2,FALSE)</f>
        <v>45712</v>
      </c>
      <c r="AO8" s="320">
        <f>VLOOKUP(F8,ClaimPeriods,4,FALSE)</f>
        <v>4</v>
      </c>
      <c r="AR8" s="51"/>
      <c r="AS8" s="47"/>
      <c r="AT8" s="637"/>
      <c r="AU8" s="637"/>
      <c r="AV8" s="637"/>
      <c r="AW8" s="637"/>
      <c r="AX8" s="637"/>
      <c r="AY8" s="637"/>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5"/>
      <c r="AJ9" s="145"/>
      <c r="AK9" s="145"/>
      <c r="AL9" s="147"/>
      <c r="AM9" s="374"/>
      <c r="AR9" s="51"/>
      <c r="AS9" s="47"/>
      <c r="AT9" s="637"/>
      <c r="AU9" s="637"/>
      <c r="AV9" s="637"/>
      <c r="AW9" s="637"/>
      <c r="AX9" s="637"/>
      <c r="AY9" s="637"/>
      <c r="AZ9" s="51"/>
    </row>
    <row r="10" spans="1:52" ht="19.5" customHeight="1" x14ac:dyDescent="0.25">
      <c r="B10" s="47"/>
      <c r="D10" s="593" t="s">
        <v>89</v>
      </c>
      <c r="E10" s="593"/>
      <c r="F10" s="584" t="s">
        <v>90</v>
      </c>
      <c r="G10" s="584"/>
      <c r="H10" s="584"/>
      <c r="I10" s="584"/>
      <c r="J10" s="584"/>
      <c r="K10" s="584"/>
      <c r="L10" s="584"/>
      <c r="M10" s="584"/>
      <c r="N10" s="584"/>
      <c r="O10" s="584"/>
      <c r="P10" s="584"/>
      <c r="Q10" s="584"/>
      <c r="R10" s="584"/>
      <c r="S10" s="52" t="s">
        <v>14</v>
      </c>
      <c r="T10" s="601" t="s">
        <v>91</v>
      </c>
      <c r="U10" s="602"/>
      <c r="V10" s="602"/>
      <c r="W10" s="602"/>
      <c r="X10" s="602"/>
      <c r="Y10" s="602"/>
      <c r="Z10" s="585" t="s">
        <v>92</v>
      </c>
      <c r="AA10" s="586"/>
      <c r="AB10" s="586"/>
      <c r="AC10" s="586"/>
      <c r="AD10" s="586"/>
      <c r="AE10" s="586"/>
      <c r="AF10" s="586"/>
      <c r="AG10" s="586"/>
      <c r="AH10" s="586"/>
      <c r="AI10" s="586"/>
      <c r="AJ10" s="586"/>
      <c r="AK10" s="586"/>
      <c r="AL10" s="587"/>
      <c r="AM10" s="374"/>
      <c r="AP10" s="319"/>
      <c r="AR10" s="51"/>
      <c r="AS10" s="47"/>
      <c r="AT10" s="637"/>
      <c r="AU10" s="637"/>
      <c r="AV10" s="637"/>
      <c r="AW10" s="637"/>
      <c r="AX10" s="637"/>
      <c r="AY10" s="637"/>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8"/>
      <c r="AH11" s="56"/>
      <c r="AI11" s="56"/>
      <c r="AJ11" s="56"/>
      <c r="AK11" s="56"/>
      <c r="AL11" s="56"/>
      <c r="AM11" s="373"/>
      <c r="AR11" s="51"/>
      <c r="AS11" s="47"/>
      <c r="AT11" s="637"/>
      <c r="AU11" s="637"/>
      <c r="AV11" s="637"/>
      <c r="AW11" s="637"/>
      <c r="AX11" s="637"/>
      <c r="AY11" s="637"/>
      <c r="AZ11" s="51"/>
    </row>
    <row r="12" spans="1:52" ht="19.5" customHeight="1" x14ac:dyDescent="0.25">
      <c r="B12" s="47"/>
      <c r="D12" s="593" t="s">
        <v>93</v>
      </c>
      <c r="E12" s="593"/>
      <c r="F12" s="584" t="s">
        <v>94</v>
      </c>
      <c r="G12" s="584"/>
      <c r="H12" s="584"/>
      <c r="I12" s="584"/>
      <c r="J12" s="584"/>
      <c r="K12" s="584"/>
      <c r="L12" s="584"/>
      <c r="M12" s="584"/>
      <c r="N12" s="584"/>
      <c r="O12" s="584"/>
      <c r="P12" s="584"/>
      <c r="Q12" s="584"/>
      <c r="R12" s="584"/>
      <c r="S12" s="375"/>
      <c r="T12" s="758" t="s">
        <v>215</v>
      </c>
      <c r="U12" s="759"/>
      <c r="V12" s="759"/>
      <c r="W12" s="759"/>
      <c r="X12" s="759"/>
      <c r="Y12" s="760"/>
      <c r="Z12" s="761" t="s">
        <v>216</v>
      </c>
      <c r="AA12" s="761"/>
      <c r="AB12" s="761"/>
      <c r="AC12" s="761"/>
      <c r="AD12" s="761"/>
      <c r="AE12" s="761"/>
      <c r="AF12" s="761"/>
      <c r="AG12" s="761"/>
      <c r="AH12" s="761"/>
      <c r="AI12" s="761"/>
      <c r="AJ12" s="761"/>
      <c r="AK12" s="761"/>
      <c r="AL12" s="762"/>
      <c r="AM12" s="373"/>
      <c r="AN12" s="65" t="s">
        <v>217</v>
      </c>
      <c r="AR12" s="51"/>
      <c r="AS12" s="47"/>
      <c r="AT12" s="637"/>
      <c r="AU12" s="637"/>
      <c r="AV12" s="637"/>
      <c r="AW12" s="637"/>
      <c r="AX12" s="637"/>
      <c r="AY12" s="637"/>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3"/>
      <c r="AR13" s="51"/>
      <c r="AS13" s="58"/>
      <c r="AT13" s="376"/>
      <c r="AU13" s="376"/>
      <c r="AV13" s="376"/>
      <c r="AW13" s="376"/>
      <c r="AX13" s="376"/>
      <c r="AY13" s="376"/>
      <c r="AZ13" s="60"/>
    </row>
    <row r="14" spans="1:52" ht="13.5" customHeight="1" x14ac:dyDescent="0.25">
      <c r="B14" s="47"/>
      <c r="C14" s="377">
        <f>AN8-WEEKDAY(AN8,3)</f>
        <v>45712</v>
      </c>
      <c r="D14" s="755" t="str">
        <f>IF($F$8="Please select claim period"," - Please select claim period above",CONCATENATE(" - Claim week 1: Work completed from Monday ",TEXT(C14,"d mmmm yyyy")," to Sunday ",TEXT(IF(ISNA(C14),"",C14+6),"d mmmm yyyy")))</f>
        <v xml:space="preserve"> - Please select claim period above</v>
      </c>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7"/>
      <c r="AM14" s="738" t="str">
        <f>IF(OR(AN16&gt;36,AO18="FALSE",AND((AN16+AN18)&gt;20,$AH$8="Yes"),OR(AND(AN16&gt;0,S18&lt;AP14)),AP16="INCOMPLETE"),"WARNING","")</f>
        <v/>
      </c>
      <c r="AN14" s="323">
        <f>DATEDIF($F$6,C$14+7,"Y")</f>
        <v>125</v>
      </c>
      <c r="AO14" s="65">
        <f>IF(AN14&gt;=Rates!$C$7,Rates!$D$7,IF(AN14&gt;=Rates!$C$5,Rates!$D$5,IF(AN14&gt;=Rates!$C$4,Rates!$D$4,IF(AN14&gt;=Rates!$C$3,Rates!$D$3,0))))</f>
        <v>6</v>
      </c>
      <c r="AP14" s="323">
        <f>HLOOKUP(AQ14,Rates,AO14,FALSE)</f>
        <v>8.7200000000000006</v>
      </c>
      <c r="AQ14" s="65" t="str">
        <f>IF(C$14+7&gt;=Rates!$H$1,Rates!$H$2,IF(C$14+7&gt;=Rates!$G$1,Rates!$G$2,IF(C$14+7&gt;=Rates!$F$1,Rates!$F$2,IF(C$14+7&gt;=Rates!$E$1,Rates!$E$2,IF(C$14+7&gt;=Rates!$D$1,Rates!$D$2,0)))))</f>
        <v>E</v>
      </c>
      <c r="AR14" s="51"/>
      <c r="AS14" s="47"/>
      <c r="AT14" s="613" t="s">
        <v>112</v>
      </c>
      <c r="AU14" s="613"/>
      <c r="AV14" s="613"/>
      <c r="AW14" s="613"/>
      <c r="AX14" s="613"/>
      <c r="AY14" s="613"/>
      <c r="AZ14" s="51"/>
    </row>
    <row r="15" spans="1:52" ht="4.3499999999999996" customHeight="1" x14ac:dyDescent="0.25">
      <c r="B15" s="47"/>
      <c r="C15" s="377"/>
      <c r="D15" s="378"/>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c r="AK15" s="380"/>
      <c r="AL15" s="381"/>
      <c r="AM15" s="738"/>
      <c r="AR15" s="51"/>
      <c r="AS15" s="47"/>
      <c r="AZ15" s="51"/>
    </row>
    <row r="16" spans="1:52" ht="15" customHeight="1" x14ac:dyDescent="0.25">
      <c r="B16" s="47"/>
      <c r="C16" s="377"/>
      <c r="D16" s="378"/>
      <c r="E16" s="739" t="s">
        <v>218</v>
      </c>
      <c r="F16" s="739"/>
      <c r="G16" s="740">
        <v>0</v>
      </c>
      <c r="H16" s="740"/>
      <c r="I16" s="740"/>
      <c r="J16" s="52" t="s">
        <v>14</v>
      </c>
      <c r="K16" s="739" t="s">
        <v>219</v>
      </c>
      <c r="L16" s="739"/>
      <c r="M16" s="739"/>
      <c r="N16" s="739"/>
      <c r="O16" s="739"/>
      <c r="P16" s="739"/>
      <c r="Q16" s="739"/>
      <c r="R16" s="739"/>
      <c r="S16" s="741">
        <v>0</v>
      </c>
      <c r="T16" s="741"/>
      <c r="U16" s="741"/>
      <c r="V16" s="741"/>
      <c r="W16" s="52" t="s">
        <v>14</v>
      </c>
      <c r="X16" s="742" t="s">
        <v>220</v>
      </c>
      <c r="Y16" s="742"/>
      <c r="Z16" s="742"/>
      <c r="AA16" s="742"/>
      <c r="AB16" s="742"/>
      <c r="AC16" s="742"/>
      <c r="AD16" s="742"/>
      <c r="AE16" s="742"/>
      <c r="AF16" s="742"/>
      <c r="AG16" s="742"/>
      <c r="AH16" s="382"/>
      <c r="AI16" s="383" t="s">
        <v>118</v>
      </c>
      <c r="AJ16" s="382"/>
      <c r="AK16" s="383" t="s">
        <v>119</v>
      </c>
      <c r="AL16" s="384"/>
      <c r="AM16" s="738"/>
      <c r="AN16" s="323">
        <f>AH16+(AJ16/60)</f>
        <v>0</v>
      </c>
      <c r="AO16" s="323" t="str">
        <f>IF(OR(G16&lt;&gt;0,S16&lt;&gt;0,AN16&lt;&gt;0),"TRUE","FALSE")</f>
        <v>FALSE</v>
      </c>
      <c r="AP16" s="323" t="str">
        <f>IF(AND(AO16="TRUE",OR(G16=0,S16=0,AN16=0)),"INCOMPLETE","OK")</f>
        <v>OK</v>
      </c>
      <c r="AQ16" s="323">
        <f>G16*S16</f>
        <v>0</v>
      </c>
      <c r="AR16" s="51"/>
      <c r="AS16" s="47"/>
      <c r="AT16" s="654" t="s">
        <v>221</v>
      </c>
      <c r="AU16" s="654"/>
      <c r="AV16" s="654"/>
      <c r="AW16" s="654"/>
      <c r="AX16" s="654"/>
      <c r="AY16" s="654"/>
      <c r="AZ16" s="51"/>
    </row>
    <row r="17" spans="2:52" ht="4.3499999999999996" customHeight="1" x14ac:dyDescent="0.25">
      <c r="B17" s="47"/>
      <c r="C17" s="377"/>
      <c r="D17" s="378"/>
      <c r="E17" s="385"/>
      <c r="F17" s="379"/>
      <c r="G17" s="379"/>
      <c r="H17" s="379"/>
      <c r="I17" s="379"/>
      <c r="J17" s="379"/>
      <c r="K17" s="379"/>
      <c r="L17" s="379"/>
      <c r="M17" s="379"/>
      <c r="N17" s="379"/>
      <c r="O17" s="379"/>
      <c r="P17" s="379"/>
      <c r="Q17" s="379"/>
      <c r="R17" s="379"/>
      <c r="S17" s="386"/>
      <c r="T17" s="379"/>
      <c r="U17" s="386"/>
      <c r="V17" s="379"/>
      <c r="W17" s="379"/>
      <c r="X17" s="386"/>
      <c r="Y17" s="379"/>
      <c r="Z17" s="386"/>
      <c r="AA17" s="379"/>
      <c r="AB17" s="386"/>
      <c r="AC17" s="379"/>
      <c r="AD17" s="386"/>
      <c r="AE17" s="379"/>
      <c r="AF17" s="386"/>
      <c r="AG17" s="379"/>
      <c r="AH17" s="386"/>
      <c r="AI17" s="379"/>
      <c r="AJ17" s="387"/>
      <c r="AK17" s="388"/>
      <c r="AL17" s="384"/>
      <c r="AM17" s="738"/>
      <c r="AO17" s="323"/>
      <c r="AP17" s="323"/>
      <c r="AQ17" s="174"/>
      <c r="AR17" s="51"/>
      <c r="AS17" s="47"/>
      <c r="AT17" s="654"/>
      <c r="AU17" s="654"/>
      <c r="AV17" s="654"/>
      <c r="AW17" s="654"/>
      <c r="AX17" s="654"/>
      <c r="AY17" s="654"/>
      <c r="AZ17" s="51"/>
    </row>
    <row r="18" spans="2:52" ht="15" customHeight="1" x14ac:dyDescent="0.25">
      <c r="B18" s="47"/>
      <c r="C18" s="377"/>
      <c r="D18" s="378"/>
      <c r="E18" s="389"/>
      <c r="F18" s="728">
        <f>IF($F$12=$AN$12,G16*S16,IF($Z$12=$E$65,ROUNDDOWN(G16*S16*0.8923,2),G16*S16))</f>
        <v>0</v>
      </c>
      <c r="G18" s="728"/>
      <c r="H18" s="728"/>
      <c r="I18" s="728"/>
      <c r="J18" s="52"/>
      <c r="K18" s="729" t="s">
        <v>222</v>
      </c>
      <c r="L18" s="729"/>
      <c r="M18" s="729"/>
      <c r="N18" s="729"/>
      <c r="O18" s="729"/>
      <c r="P18" s="729"/>
      <c r="Q18" s="729"/>
      <c r="R18" s="729"/>
      <c r="S18" s="730">
        <f>IF(F18=0,0,IF(AN16=0,0,F18/AN16))</f>
        <v>0</v>
      </c>
      <c r="T18" s="730"/>
      <c r="U18" s="730"/>
      <c r="V18" s="730"/>
      <c r="W18" s="390"/>
      <c r="X18" s="731" t="s">
        <v>223</v>
      </c>
      <c r="Y18" s="731"/>
      <c r="Z18" s="731"/>
      <c r="AA18" s="731"/>
      <c r="AB18" s="731"/>
      <c r="AC18" s="731"/>
      <c r="AD18" s="731"/>
      <c r="AE18" s="731"/>
      <c r="AF18" s="731"/>
      <c r="AG18" s="731"/>
      <c r="AH18" s="382"/>
      <c r="AI18" s="383" t="s">
        <v>118</v>
      </c>
      <c r="AJ18" s="382"/>
      <c r="AK18" s="383" t="s">
        <v>119</v>
      </c>
      <c r="AL18" s="391"/>
      <c r="AM18" s="738"/>
      <c r="AN18" s="323">
        <f t="shared" ref="AN18" si="0">AH18+(AJ18/60)</f>
        <v>0</v>
      </c>
      <c r="AO18" s="65" t="str">
        <f>IF(AND(F18&gt;0,$AH$8="Yes",OR(AH18="",AJ18="")),"FALSE","TRUE")</f>
        <v>TRUE</v>
      </c>
      <c r="AR18" s="51"/>
      <c r="AS18" s="47"/>
      <c r="AT18" s="654"/>
      <c r="AU18" s="654"/>
      <c r="AV18" s="654"/>
      <c r="AW18" s="654"/>
      <c r="AX18" s="654"/>
      <c r="AY18" s="654"/>
      <c r="AZ18" s="51"/>
    </row>
    <row r="19" spans="2:52" ht="4.3499999999999996" customHeight="1" x14ac:dyDescent="0.25">
      <c r="B19" s="47"/>
      <c r="C19" s="377"/>
      <c r="D19" s="378"/>
      <c r="E19" s="392"/>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4"/>
      <c r="AK19" s="394"/>
      <c r="AL19" s="395"/>
      <c r="AM19" s="738"/>
      <c r="AR19" s="51"/>
      <c r="AS19" s="47"/>
      <c r="AT19" s="654"/>
      <c r="AU19" s="654"/>
      <c r="AV19" s="654"/>
      <c r="AW19" s="654"/>
      <c r="AX19" s="654"/>
      <c r="AY19" s="654"/>
      <c r="AZ19" s="51"/>
    </row>
    <row r="20" spans="2:52" ht="4.3499999999999996" customHeight="1" x14ac:dyDescent="0.25">
      <c r="B20" s="47"/>
      <c r="C20" s="377"/>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396"/>
      <c r="AR20" s="51"/>
      <c r="AS20" s="47"/>
      <c r="AT20" s="655"/>
      <c r="AU20" s="655"/>
      <c r="AV20" s="655"/>
      <c r="AW20" s="655"/>
      <c r="AX20" s="655"/>
      <c r="AY20" s="655"/>
      <c r="AZ20" s="51"/>
    </row>
    <row r="21" spans="2:52" ht="13.5" customHeight="1" x14ac:dyDescent="0.25">
      <c r="B21" s="47"/>
      <c r="C21" s="377">
        <f>C14+7</f>
        <v>45719</v>
      </c>
      <c r="D21" s="735" t="str">
        <f>IF($F$8="Please select claim period"," - Please select claim period above",CONCATENATE(" - Claim week 2: Work completed from Monday ",TEXT(C21,"d mmmm yyyy")," to Sunday ",TEXT(IF(ISNA(C21),"",C21+6),"d mmmm yyyy")))</f>
        <v xml:space="preserve"> - Please select claim period above</v>
      </c>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7"/>
      <c r="AM21" s="738" t="str">
        <f>IF(OR(AN23&gt;36,AO25="FALSE",AND((AN23+AN25)&gt;20,$AH$8="Yes"),OR(AND(AN23&gt;0,S25&lt;AP21)),AP23="INCOMPLETE"),"WARNING","")</f>
        <v/>
      </c>
      <c r="AN21" s="323">
        <f>DATEDIF($F$6,C$21+7,"Y")</f>
        <v>125</v>
      </c>
      <c r="AO21" s="65">
        <f>IF(AN21&gt;=Rates!$C$7,Rates!$D$7,IF(AN21&gt;=Rates!$C$5,Rates!$D$5,IF(AN21&gt;=Rates!$C$4,Rates!$D$4,IF(AN21&gt;=Rates!$C$3,Rates!$D$3,0))))</f>
        <v>6</v>
      </c>
      <c r="AP21" s="323">
        <f>HLOOKUP(AQ21,Rates,AO21,FALSE)</f>
        <v>8.7200000000000006</v>
      </c>
      <c r="AQ21" s="65" t="str">
        <f>IF(C$21+7&gt;=Rates!$H$1,Rates!$H$2,IF(C$21+7&gt;=Rates!$G$1,Rates!$G$2,IF(C$21+7&gt;=Rates!$F$1,Rates!$F$2,IF(C$21+7&gt;=Rates!$E$1,Rates!$E$2,IF(C$21+7&gt;=Rates!$D$1,Rates!$D$2,0)))))</f>
        <v>E</v>
      </c>
      <c r="AR21" s="51"/>
      <c r="AS21" s="47"/>
      <c r="AT21" s="743"/>
      <c r="AU21" s="744"/>
      <c r="AV21" s="744"/>
      <c r="AW21" s="744"/>
      <c r="AX21" s="744"/>
      <c r="AY21" s="745"/>
      <c r="AZ21" s="51"/>
    </row>
    <row r="22" spans="2:52" ht="4.3499999999999996" customHeight="1" x14ac:dyDescent="0.25">
      <c r="B22" s="47"/>
      <c r="C22" s="377"/>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80"/>
      <c r="AK22" s="380"/>
      <c r="AL22" s="381"/>
      <c r="AM22" s="738"/>
      <c r="AN22" s="174"/>
      <c r="AO22" s="174"/>
      <c r="AP22" s="174"/>
      <c r="AR22" s="51"/>
      <c r="AS22" s="47"/>
      <c r="AT22" s="746"/>
      <c r="AU22" s="747"/>
      <c r="AV22" s="747"/>
      <c r="AW22" s="747"/>
      <c r="AX22" s="747"/>
      <c r="AY22" s="748"/>
      <c r="AZ22" s="51"/>
    </row>
    <row r="23" spans="2:52" ht="15" customHeight="1" x14ac:dyDescent="0.25">
      <c r="B23" s="47"/>
      <c r="C23" s="377"/>
      <c r="D23" s="378"/>
      <c r="E23" s="739" t="s">
        <v>218</v>
      </c>
      <c r="F23" s="739"/>
      <c r="G23" s="740">
        <v>0</v>
      </c>
      <c r="H23" s="740"/>
      <c r="I23" s="740"/>
      <c r="J23" s="52" t="s">
        <v>14</v>
      </c>
      <c r="K23" s="739" t="s">
        <v>219</v>
      </c>
      <c r="L23" s="739"/>
      <c r="M23" s="739"/>
      <c r="N23" s="739"/>
      <c r="O23" s="739"/>
      <c r="P23" s="739"/>
      <c r="Q23" s="739"/>
      <c r="R23" s="739"/>
      <c r="S23" s="741">
        <v>0</v>
      </c>
      <c r="T23" s="741"/>
      <c r="U23" s="741"/>
      <c r="V23" s="741"/>
      <c r="W23" s="52" t="s">
        <v>14</v>
      </c>
      <c r="X23" s="742" t="s">
        <v>220</v>
      </c>
      <c r="Y23" s="742"/>
      <c r="Z23" s="742"/>
      <c r="AA23" s="742"/>
      <c r="AB23" s="742"/>
      <c r="AC23" s="742"/>
      <c r="AD23" s="742"/>
      <c r="AE23" s="742"/>
      <c r="AF23" s="742"/>
      <c r="AG23" s="742"/>
      <c r="AH23" s="382"/>
      <c r="AI23" s="383" t="s">
        <v>118</v>
      </c>
      <c r="AJ23" s="382"/>
      <c r="AK23" s="383" t="s">
        <v>119</v>
      </c>
      <c r="AL23" s="384"/>
      <c r="AM23" s="738"/>
      <c r="AN23" s="323">
        <f>AH23+(AJ23/60)</f>
        <v>0</v>
      </c>
      <c r="AO23" s="323" t="str">
        <f>IF(OR(G23&lt;&gt;0,S23&lt;&gt;0,AN23&lt;&gt;0),"TRUE","FALSE")</f>
        <v>FALSE</v>
      </c>
      <c r="AP23" s="323" t="str">
        <f>IF(AND(AO23="TRUE",OR(G23=0,S23=0,AN23=0)),"INCOMPLETE","OK")</f>
        <v>OK</v>
      </c>
      <c r="AQ23" s="323">
        <f>G23*S23</f>
        <v>0</v>
      </c>
      <c r="AR23" s="51"/>
      <c r="AS23" s="47"/>
      <c r="AT23" s="746"/>
      <c r="AU23" s="747"/>
      <c r="AV23" s="747"/>
      <c r="AW23" s="747"/>
      <c r="AX23" s="747"/>
      <c r="AY23" s="748"/>
      <c r="AZ23" s="51"/>
    </row>
    <row r="24" spans="2:52" ht="4.3499999999999996" customHeight="1" x14ac:dyDescent="0.25">
      <c r="B24" s="47"/>
      <c r="C24" s="377"/>
      <c r="D24" s="378"/>
      <c r="E24" s="385"/>
      <c r="F24" s="379"/>
      <c r="G24" s="379"/>
      <c r="H24" s="379"/>
      <c r="I24" s="379"/>
      <c r="J24" s="379"/>
      <c r="K24" s="379"/>
      <c r="L24" s="379"/>
      <c r="M24" s="379"/>
      <c r="N24" s="379"/>
      <c r="O24" s="379"/>
      <c r="P24" s="379"/>
      <c r="Q24" s="379"/>
      <c r="R24" s="379"/>
      <c r="S24" s="386"/>
      <c r="T24" s="379"/>
      <c r="U24" s="386"/>
      <c r="V24" s="379"/>
      <c r="W24" s="379"/>
      <c r="X24" s="386"/>
      <c r="Y24" s="379"/>
      <c r="Z24" s="386"/>
      <c r="AA24" s="379"/>
      <c r="AB24" s="386"/>
      <c r="AC24" s="379"/>
      <c r="AD24" s="386"/>
      <c r="AE24" s="379"/>
      <c r="AF24" s="386"/>
      <c r="AG24" s="379"/>
      <c r="AH24" s="386"/>
      <c r="AI24" s="379"/>
      <c r="AJ24" s="387"/>
      <c r="AK24" s="388"/>
      <c r="AL24" s="384"/>
      <c r="AM24" s="738"/>
      <c r="AN24" s="323"/>
      <c r="AO24" s="323"/>
      <c r="AP24" s="323"/>
      <c r="AR24" s="51"/>
      <c r="AS24" s="47"/>
      <c r="AT24" s="746"/>
      <c r="AU24" s="747"/>
      <c r="AV24" s="747"/>
      <c r="AW24" s="747"/>
      <c r="AX24" s="747"/>
      <c r="AY24" s="748"/>
      <c r="AZ24" s="51"/>
    </row>
    <row r="25" spans="2:52" ht="15" customHeight="1" x14ac:dyDescent="0.25">
      <c r="B25" s="47"/>
      <c r="C25" s="377"/>
      <c r="D25" s="378"/>
      <c r="E25" s="389" t="s">
        <v>224</v>
      </c>
      <c r="F25" s="728">
        <f>IF($F$12=$AN$12,G23*S23,IF($Z$12=$E$65,ROUNDDOWN(G23*S23*0.8923,2),G23*S23))</f>
        <v>0</v>
      </c>
      <c r="G25" s="728"/>
      <c r="H25" s="728"/>
      <c r="I25" s="728"/>
      <c r="J25" s="52"/>
      <c r="K25" s="729" t="s">
        <v>222</v>
      </c>
      <c r="L25" s="729"/>
      <c r="M25" s="729"/>
      <c r="N25" s="729"/>
      <c r="O25" s="729"/>
      <c r="P25" s="729"/>
      <c r="Q25" s="729"/>
      <c r="R25" s="729"/>
      <c r="S25" s="730">
        <f>IF(F25=0,0,IF(AN23=0,0,F25/AN23))</f>
        <v>0</v>
      </c>
      <c r="T25" s="730"/>
      <c r="U25" s="730"/>
      <c r="V25" s="730"/>
      <c r="W25" s="390"/>
      <c r="X25" s="731" t="s">
        <v>223</v>
      </c>
      <c r="Y25" s="731"/>
      <c r="Z25" s="731"/>
      <c r="AA25" s="731"/>
      <c r="AB25" s="731"/>
      <c r="AC25" s="731"/>
      <c r="AD25" s="731"/>
      <c r="AE25" s="731"/>
      <c r="AF25" s="731"/>
      <c r="AG25" s="731"/>
      <c r="AH25" s="382"/>
      <c r="AI25" s="383" t="s">
        <v>118</v>
      </c>
      <c r="AJ25" s="382"/>
      <c r="AK25" s="383" t="s">
        <v>119</v>
      </c>
      <c r="AL25" s="391"/>
      <c r="AM25" s="738"/>
      <c r="AN25" s="323">
        <f t="shared" ref="AN25" si="1">AH25+(AJ25/60)</f>
        <v>0</v>
      </c>
      <c r="AO25" s="65" t="str">
        <f>IF(AND(F25&gt;0,$AH$8="Yes",OR(AH25="",AJ25="")),"FALSE","TRUE")</f>
        <v>TRUE</v>
      </c>
      <c r="AR25" s="51"/>
      <c r="AS25" s="47"/>
      <c r="AT25" s="746"/>
      <c r="AU25" s="747"/>
      <c r="AV25" s="747"/>
      <c r="AW25" s="747"/>
      <c r="AX25" s="747"/>
      <c r="AY25" s="748"/>
      <c r="AZ25" s="51"/>
    </row>
    <row r="26" spans="2:52" ht="4.3499999999999996" customHeight="1" x14ac:dyDescent="0.25">
      <c r="B26" s="47"/>
      <c r="C26" s="377"/>
      <c r="D26" s="378"/>
      <c r="E26" s="392"/>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4"/>
      <c r="AK26" s="394"/>
      <c r="AL26" s="395"/>
      <c r="AM26" s="738"/>
      <c r="AN26" s="323"/>
      <c r="AO26" s="323"/>
      <c r="AP26" s="323"/>
      <c r="AR26" s="51"/>
      <c r="AS26" s="47"/>
      <c r="AT26" s="746"/>
      <c r="AU26" s="747"/>
      <c r="AV26" s="747"/>
      <c r="AW26" s="747"/>
      <c r="AX26" s="747"/>
      <c r="AY26" s="748"/>
      <c r="AZ26" s="51"/>
    </row>
    <row r="27" spans="2:52" ht="4.3499999999999996" customHeight="1" x14ac:dyDescent="0.25">
      <c r="B27" s="4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293"/>
      <c r="AN27" s="323"/>
      <c r="AO27" s="323"/>
      <c r="AP27" s="323"/>
      <c r="AR27" s="51"/>
      <c r="AS27" s="47"/>
      <c r="AT27" s="746"/>
      <c r="AU27" s="747"/>
      <c r="AV27" s="747"/>
      <c r="AW27" s="747"/>
      <c r="AX27" s="747"/>
      <c r="AY27" s="748"/>
      <c r="AZ27" s="51"/>
    </row>
    <row r="28" spans="2:52" ht="13.5" customHeight="1" x14ac:dyDescent="0.25">
      <c r="B28" s="47"/>
      <c r="C28" s="377">
        <f>C21+7</f>
        <v>45726</v>
      </c>
      <c r="D28" s="752" t="str">
        <f>IF($F$8="Please select claim period"," - Please select claim period above",CONCATENATE(" - Claim week 3: Work completed from Monday ",TEXT(C28,"d mmmm yyyy")," to Sunday ",TEXT(IF(ISNA(C28),"",C28+6),"d mmmm yyyy")))</f>
        <v xml:space="preserve"> - Please select claim period above</v>
      </c>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4"/>
      <c r="AM28" s="738" t="str">
        <f>IF(OR(AN30&gt;36,AO32="FALSE",AND((AN30+AN32)&gt;20,$AH$8="Yes"),OR(AND(AN30&gt;0,S32&lt;AP28)),AP30="INCOMPLETE"),"WARNING","")</f>
        <v/>
      </c>
      <c r="AN28" s="323">
        <f>DATEDIF($F$6,C$28+7,"Y")</f>
        <v>125</v>
      </c>
      <c r="AO28" s="65">
        <f>IF(AN28&gt;=Rates!$C$7,Rates!$D$7,IF(AN28&gt;=Rates!$C$5,Rates!$D$5,IF(AN28&gt;=Rates!$C$4,Rates!$D$4,IF(AN28&gt;=Rates!$C$3,Rates!$D$3,0))))</f>
        <v>6</v>
      </c>
      <c r="AP28" s="323">
        <f>HLOOKUP(AQ28,Rates,AO28,FALSE)</f>
        <v>8.7200000000000006</v>
      </c>
      <c r="AQ28" s="65" t="str">
        <f>IF(C$28+7&gt;=Rates!$H$1,Rates!$H$2,IF(C$28+7&gt;=Rates!$G$1,Rates!$G$2,IF(C$28+7&gt;=Rates!$F$1,Rates!$F$2,IF(C$28+7&gt;=Rates!$E$1,Rates!$E$2,IF(C$28+7&gt;=Rates!$D$1,Rates!$D$2,0)))))</f>
        <v>E</v>
      </c>
      <c r="AR28" s="51"/>
      <c r="AS28" s="47"/>
      <c r="AT28" s="746"/>
      <c r="AU28" s="747"/>
      <c r="AV28" s="747"/>
      <c r="AW28" s="747"/>
      <c r="AX28" s="747"/>
      <c r="AY28" s="748"/>
      <c r="AZ28" s="51"/>
    </row>
    <row r="29" spans="2:52" ht="4.3499999999999996" customHeight="1" x14ac:dyDescent="0.25">
      <c r="B29" s="47"/>
      <c r="C29" s="377"/>
      <c r="D29" s="378"/>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99"/>
      <c r="AK29" s="399"/>
      <c r="AL29" s="400"/>
      <c r="AM29" s="738"/>
      <c r="AN29" s="323"/>
      <c r="AO29" s="323"/>
      <c r="AP29" s="323"/>
      <c r="AR29" s="51"/>
      <c r="AS29" s="47"/>
      <c r="AT29" s="746"/>
      <c r="AU29" s="747"/>
      <c r="AV29" s="747"/>
      <c r="AW29" s="747"/>
      <c r="AX29" s="747"/>
      <c r="AY29" s="748"/>
      <c r="AZ29" s="51"/>
    </row>
    <row r="30" spans="2:52" ht="15" customHeight="1" x14ac:dyDescent="0.25">
      <c r="B30" s="47"/>
      <c r="C30" s="377"/>
      <c r="D30" s="378"/>
      <c r="E30" s="739" t="s">
        <v>218</v>
      </c>
      <c r="F30" s="739"/>
      <c r="G30" s="740">
        <v>0</v>
      </c>
      <c r="H30" s="740"/>
      <c r="I30" s="740"/>
      <c r="J30" s="52" t="s">
        <v>14</v>
      </c>
      <c r="K30" s="739" t="s">
        <v>219</v>
      </c>
      <c r="L30" s="739"/>
      <c r="M30" s="739"/>
      <c r="N30" s="739"/>
      <c r="O30" s="739"/>
      <c r="P30" s="739"/>
      <c r="Q30" s="739"/>
      <c r="R30" s="739"/>
      <c r="S30" s="741">
        <v>0</v>
      </c>
      <c r="T30" s="741"/>
      <c r="U30" s="741"/>
      <c r="V30" s="741"/>
      <c r="W30" s="52" t="s">
        <v>14</v>
      </c>
      <c r="X30" s="742" t="s">
        <v>220</v>
      </c>
      <c r="Y30" s="742"/>
      <c r="Z30" s="742"/>
      <c r="AA30" s="742"/>
      <c r="AB30" s="742"/>
      <c r="AC30" s="742"/>
      <c r="AD30" s="742"/>
      <c r="AE30" s="742"/>
      <c r="AF30" s="742"/>
      <c r="AG30" s="742"/>
      <c r="AH30" s="382"/>
      <c r="AI30" s="383" t="s">
        <v>118</v>
      </c>
      <c r="AJ30" s="382"/>
      <c r="AK30" s="383" t="s">
        <v>119</v>
      </c>
      <c r="AL30" s="384"/>
      <c r="AM30" s="738"/>
      <c r="AN30" s="323">
        <f t="shared" ref="AN30:AN46" si="2">AH30+(AJ30/60)</f>
        <v>0</v>
      </c>
      <c r="AO30" s="323" t="str">
        <f>IF(OR(G30&lt;&gt;0,S30&lt;&gt;0,AN30&lt;&gt;0),"TRUE","FALSE")</f>
        <v>FALSE</v>
      </c>
      <c r="AP30" s="323" t="str">
        <f>IF(AND(AO30="TRUE",OR(G30=0,S30=0,AN30=0)),"INCOMPLETE","OK")</f>
        <v>OK</v>
      </c>
      <c r="AQ30" s="323">
        <f>G30*S30</f>
        <v>0</v>
      </c>
      <c r="AR30" s="51"/>
      <c r="AS30" s="47"/>
      <c r="AT30" s="746"/>
      <c r="AU30" s="747"/>
      <c r="AV30" s="747"/>
      <c r="AW30" s="747"/>
      <c r="AX30" s="747"/>
      <c r="AY30" s="748"/>
      <c r="AZ30" s="51"/>
    </row>
    <row r="31" spans="2:52" ht="4.3499999999999996" customHeight="1" x14ac:dyDescent="0.25">
      <c r="B31" s="47"/>
      <c r="C31" s="377"/>
      <c r="D31" s="378"/>
      <c r="E31" s="385"/>
      <c r="F31" s="379"/>
      <c r="G31" s="379"/>
      <c r="H31" s="379"/>
      <c r="I31" s="379"/>
      <c r="J31" s="379"/>
      <c r="K31" s="379"/>
      <c r="L31" s="379"/>
      <c r="M31" s="379"/>
      <c r="N31" s="379"/>
      <c r="O31" s="379"/>
      <c r="P31" s="379"/>
      <c r="Q31" s="379"/>
      <c r="R31" s="379"/>
      <c r="S31" s="386"/>
      <c r="T31" s="379"/>
      <c r="U31" s="386"/>
      <c r="V31" s="379"/>
      <c r="W31" s="379"/>
      <c r="X31" s="386"/>
      <c r="Y31" s="379"/>
      <c r="Z31" s="386"/>
      <c r="AA31" s="379"/>
      <c r="AB31" s="386"/>
      <c r="AC31" s="379"/>
      <c r="AD31" s="386"/>
      <c r="AE31" s="379"/>
      <c r="AF31" s="386"/>
      <c r="AG31" s="379"/>
      <c r="AH31" s="386"/>
      <c r="AI31" s="379"/>
      <c r="AJ31" s="387"/>
      <c r="AK31" s="388"/>
      <c r="AL31" s="384"/>
      <c r="AM31" s="738"/>
      <c r="AN31" s="323"/>
      <c r="AO31" s="323"/>
      <c r="AP31" s="323"/>
      <c r="AR31" s="51"/>
      <c r="AS31" s="47"/>
      <c r="AT31" s="746"/>
      <c r="AU31" s="747"/>
      <c r="AV31" s="747"/>
      <c r="AW31" s="747"/>
      <c r="AX31" s="747"/>
      <c r="AY31" s="748"/>
      <c r="AZ31" s="51"/>
    </row>
    <row r="32" spans="2:52" ht="15" customHeight="1" x14ac:dyDescent="0.25">
      <c r="B32" s="47"/>
      <c r="C32" s="377"/>
      <c r="D32" s="378"/>
      <c r="E32" s="389" t="s">
        <v>224</v>
      </c>
      <c r="F32" s="728">
        <f>IF($F$12=$AN$12,G30*S30,IF($Z$12=$E$65,ROUNDDOWN(G30*S30*0.8923,2),G30*S30))</f>
        <v>0</v>
      </c>
      <c r="G32" s="728"/>
      <c r="H32" s="728"/>
      <c r="I32" s="728"/>
      <c r="J32" s="52"/>
      <c r="K32" s="729" t="s">
        <v>222</v>
      </c>
      <c r="L32" s="729"/>
      <c r="M32" s="729"/>
      <c r="N32" s="729"/>
      <c r="O32" s="729"/>
      <c r="P32" s="729"/>
      <c r="Q32" s="729"/>
      <c r="R32" s="729"/>
      <c r="S32" s="730">
        <f>IF(F32=0,0,IF(AN30=0,0,F32/AN30))</f>
        <v>0</v>
      </c>
      <c r="T32" s="730"/>
      <c r="U32" s="730"/>
      <c r="V32" s="730"/>
      <c r="W32" s="390"/>
      <c r="X32" s="731" t="s">
        <v>223</v>
      </c>
      <c r="Y32" s="731"/>
      <c r="Z32" s="731"/>
      <c r="AA32" s="731"/>
      <c r="AB32" s="731"/>
      <c r="AC32" s="731"/>
      <c r="AD32" s="731"/>
      <c r="AE32" s="731"/>
      <c r="AF32" s="731"/>
      <c r="AG32" s="731"/>
      <c r="AH32" s="382"/>
      <c r="AI32" s="383" t="s">
        <v>118</v>
      </c>
      <c r="AJ32" s="382"/>
      <c r="AK32" s="383" t="s">
        <v>119</v>
      </c>
      <c r="AL32" s="391"/>
      <c r="AM32" s="738"/>
      <c r="AN32" s="323">
        <f t="shared" si="2"/>
        <v>0</v>
      </c>
      <c r="AO32" s="65" t="str">
        <f>IF(AND(F32&gt;0,$AH$8="Yes",OR(AH32="",AJ32="")),"FALSE","TRUE")</f>
        <v>TRUE</v>
      </c>
      <c r="AR32" s="51"/>
      <c r="AS32" s="47"/>
      <c r="AT32" s="746"/>
      <c r="AU32" s="747"/>
      <c r="AV32" s="747"/>
      <c r="AW32" s="747"/>
      <c r="AX32" s="747"/>
      <c r="AY32" s="748"/>
      <c r="AZ32" s="51"/>
    </row>
    <row r="33" spans="2:52" ht="4.3499999999999996" customHeight="1" x14ac:dyDescent="0.25">
      <c r="B33" s="47"/>
      <c r="C33" s="377"/>
      <c r="D33" s="378"/>
      <c r="E33" s="392"/>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4"/>
      <c r="AK33" s="394"/>
      <c r="AL33" s="395"/>
      <c r="AM33" s="738"/>
      <c r="AN33" s="323"/>
      <c r="AO33" s="323"/>
      <c r="AP33" s="323"/>
      <c r="AR33" s="51"/>
      <c r="AS33" s="47"/>
      <c r="AT33" s="746"/>
      <c r="AU33" s="747"/>
      <c r="AV33" s="747"/>
      <c r="AW33" s="747"/>
      <c r="AX33" s="747"/>
      <c r="AY33" s="748"/>
      <c r="AZ33" s="51"/>
    </row>
    <row r="34" spans="2:52" ht="4.3499999999999996" customHeight="1" x14ac:dyDescent="0.25">
      <c r="B34" s="47"/>
      <c r="C34" s="377"/>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293"/>
      <c r="AN34" s="323"/>
      <c r="AO34" s="323"/>
      <c r="AP34" s="323"/>
      <c r="AR34" s="51"/>
      <c r="AS34" s="47"/>
      <c r="AT34" s="746"/>
      <c r="AU34" s="747"/>
      <c r="AV34" s="747"/>
      <c r="AW34" s="747"/>
      <c r="AX34" s="747"/>
      <c r="AY34" s="748"/>
      <c r="AZ34" s="51"/>
    </row>
    <row r="35" spans="2:52" ht="13.5" customHeight="1" x14ac:dyDescent="0.25">
      <c r="B35" s="47"/>
      <c r="C35" s="377">
        <f>C28+7</f>
        <v>45733</v>
      </c>
      <c r="D35" s="752" t="str">
        <f>IF($F$8="Please select claim period"," - Please select claim period above",CONCATENATE(" - Claim week 4: Work completed from Monday ",TEXT(C35,"d mmmm yyyy")," to Sunday ",TEXT(IF(ISNA(C35),"",C35+6),"d mmmm yyyy")))</f>
        <v xml:space="preserve"> - Please select claim period above</v>
      </c>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4"/>
      <c r="AM35" s="738" t="str">
        <f>IF(OR(AN37&gt;36,AO39="FALSE",AND((AN37+AN39)&gt;20,$AH$8="Yes"),OR(AND(AN37&gt;0,S39&lt;AP35)),AP37="INCOMPLETE"),"WARNING","")</f>
        <v/>
      </c>
      <c r="AN35" s="323">
        <f>DATEDIF($F$6,C$35+7,"Y")</f>
        <v>125</v>
      </c>
      <c r="AO35" s="65">
        <f>IF(AN35&gt;=Rates!$C$7,Rates!$D$7,IF(AN35&gt;=Rates!$C$5,Rates!$D$5,IF(AN35&gt;=Rates!$C$4,Rates!$D$4,IF(AN35&gt;=Rates!$C$3,Rates!$D$3,0))))</f>
        <v>6</v>
      </c>
      <c r="AP35" s="323">
        <f>HLOOKUP(AQ35,Rates,AO35,FALSE)</f>
        <v>8.7200000000000006</v>
      </c>
      <c r="AQ35" s="65" t="str">
        <f>IF(C$35+7&gt;=Rates!$H$1,Rates!$H$2,IF(C$35+7&gt;=Rates!$G$1,Rates!$G$2,IF(C$35+7&gt;=Rates!$F$1,Rates!$F$2,IF(C$35+7&gt;=Rates!$E$1,Rates!$E$2,IF(C$35+7&gt;=Rates!$D$1,Rates!$D$2,0)))))</f>
        <v>E</v>
      </c>
      <c r="AR35" s="51"/>
      <c r="AS35" s="47"/>
      <c r="AT35" s="746"/>
      <c r="AU35" s="747"/>
      <c r="AV35" s="747"/>
      <c r="AW35" s="747"/>
      <c r="AX35" s="747"/>
      <c r="AY35" s="748"/>
      <c r="AZ35" s="51"/>
    </row>
    <row r="36" spans="2:52" ht="4.3499999999999996" customHeight="1" x14ac:dyDescent="0.25">
      <c r="B36" s="47"/>
      <c r="C36" s="377"/>
      <c r="D36" s="378"/>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99"/>
      <c r="AK36" s="399"/>
      <c r="AL36" s="400"/>
      <c r="AM36" s="738"/>
      <c r="AN36" s="323"/>
      <c r="AO36" s="323"/>
      <c r="AP36" s="323"/>
      <c r="AR36" s="51"/>
      <c r="AS36" s="47"/>
      <c r="AT36" s="746"/>
      <c r="AU36" s="747"/>
      <c r="AV36" s="747"/>
      <c r="AW36" s="747"/>
      <c r="AX36" s="747"/>
      <c r="AY36" s="748"/>
      <c r="AZ36" s="51"/>
    </row>
    <row r="37" spans="2:52" ht="15" customHeight="1" x14ac:dyDescent="0.25">
      <c r="B37" s="47"/>
      <c r="C37" s="377"/>
      <c r="D37" s="378"/>
      <c r="E37" s="739" t="s">
        <v>218</v>
      </c>
      <c r="F37" s="739"/>
      <c r="G37" s="740">
        <v>0</v>
      </c>
      <c r="H37" s="740"/>
      <c r="I37" s="740"/>
      <c r="J37" s="52" t="s">
        <v>14</v>
      </c>
      <c r="K37" s="739" t="s">
        <v>219</v>
      </c>
      <c r="L37" s="739"/>
      <c r="M37" s="739"/>
      <c r="N37" s="739"/>
      <c r="O37" s="739"/>
      <c r="P37" s="739"/>
      <c r="Q37" s="739"/>
      <c r="R37" s="739"/>
      <c r="S37" s="741">
        <v>0</v>
      </c>
      <c r="T37" s="741"/>
      <c r="U37" s="741"/>
      <c r="V37" s="741"/>
      <c r="W37" s="52" t="s">
        <v>14</v>
      </c>
      <c r="X37" s="742" t="s">
        <v>220</v>
      </c>
      <c r="Y37" s="742"/>
      <c r="Z37" s="742"/>
      <c r="AA37" s="742"/>
      <c r="AB37" s="742"/>
      <c r="AC37" s="742"/>
      <c r="AD37" s="742"/>
      <c r="AE37" s="742"/>
      <c r="AF37" s="742"/>
      <c r="AG37" s="742"/>
      <c r="AH37" s="382"/>
      <c r="AI37" s="383" t="s">
        <v>118</v>
      </c>
      <c r="AJ37" s="382"/>
      <c r="AK37" s="383" t="s">
        <v>119</v>
      </c>
      <c r="AL37" s="384"/>
      <c r="AM37" s="738"/>
      <c r="AN37" s="323">
        <f t="shared" si="2"/>
        <v>0</v>
      </c>
      <c r="AO37" s="323" t="str">
        <f>IF(OR(G37&lt;&gt;0,S37&lt;&gt;0,AN37&lt;&gt;0),"TRUE","FALSE")</f>
        <v>FALSE</v>
      </c>
      <c r="AP37" s="323" t="str">
        <f>IF(AND(AO37="TRUE",OR(G37=0,S37=0,AN37=0)),"INCOMPLETE","OK")</f>
        <v>OK</v>
      </c>
      <c r="AQ37" s="323">
        <f>G37*S37</f>
        <v>0</v>
      </c>
      <c r="AR37" s="51"/>
      <c r="AS37" s="47"/>
      <c r="AT37" s="746"/>
      <c r="AU37" s="747"/>
      <c r="AV37" s="747"/>
      <c r="AW37" s="747"/>
      <c r="AX37" s="747"/>
      <c r="AY37" s="748"/>
      <c r="AZ37" s="51"/>
    </row>
    <row r="38" spans="2:52" ht="4.3499999999999996" customHeight="1" x14ac:dyDescent="0.25">
      <c r="B38" s="47"/>
      <c r="C38" s="377"/>
      <c r="D38" s="378"/>
      <c r="E38" s="385"/>
      <c r="F38" s="379"/>
      <c r="G38" s="379"/>
      <c r="H38" s="379"/>
      <c r="I38" s="379"/>
      <c r="J38" s="379"/>
      <c r="K38" s="379"/>
      <c r="L38" s="379"/>
      <c r="M38" s="379"/>
      <c r="N38" s="379"/>
      <c r="O38" s="379"/>
      <c r="P38" s="379"/>
      <c r="Q38" s="379"/>
      <c r="R38" s="379"/>
      <c r="S38" s="386"/>
      <c r="T38" s="379"/>
      <c r="U38" s="386"/>
      <c r="V38" s="379"/>
      <c r="W38" s="379"/>
      <c r="X38" s="386"/>
      <c r="Y38" s="379"/>
      <c r="Z38" s="386"/>
      <c r="AA38" s="379"/>
      <c r="AB38" s="386"/>
      <c r="AC38" s="379"/>
      <c r="AD38" s="386"/>
      <c r="AE38" s="379"/>
      <c r="AF38" s="386"/>
      <c r="AG38" s="379"/>
      <c r="AH38" s="386"/>
      <c r="AI38" s="379"/>
      <c r="AJ38" s="387"/>
      <c r="AK38" s="388"/>
      <c r="AL38" s="384"/>
      <c r="AM38" s="738"/>
      <c r="AN38" s="323"/>
      <c r="AO38" s="323"/>
      <c r="AP38" s="323"/>
      <c r="AR38" s="51"/>
      <c r="AS38" s="47"/>
      <c r="AT38" s="746"/>
      <c r="AU38" s="747"/>
      <c r="AV38" s="747"/>
      <c r="AW38" s="747"/>
      <c r="AX38" s="747"/>
      <c r="AY38" s="748"/>
      <c r="AZ38" s="51"/>
    </row>
    <row r="39" spans="2:52" ht="15" customHeight="1" x14ac:dyDescent="0.25">
      <c r="B39" s="47"/>
      <c r="C39" s="377"/>
      <c r="D39" s="378"/>
      <c r="E39" s="389" t="s">
        <v>224</v>
      </c>
      <c r="F39" s="728">
        <f>IF($F$12=$AN$12,G37*S37,IF($Z$12=$E$65,ROUNDDOWN(G37*S37*0.8923,2),G37*S37))</f>
        <v>0</v>
      </c>
      <c r="G39" s="728"/>
      <c r="H39" s="728"/>
      <c r="I39" s="728"/>
      <c r="J39" s="52"/>
      <c r="K39" s="729" t="s">
        <v>222</v>
      </c>
      <c r="L39" s="729"/>
      <c r="M39" s="729"/>
      <c r="N39" s="729"/>
      <c r="O39" s="729"/>
      <c r="P39" s="729"/>
      <c r="Q39" s="729"/>
      <c r="R39" s="729"/>
      <c r="S39" s="730">
        <f>IF(F39=0,0,IF(AN37=0,0,F39/AN37))</f>
        <v>0</v>
      </c>
      <c r="T39" s="730"/>
      <c r="U39" s="730"/>
      <c r="V39" s="730"/>
      <c r="W39" s="390"/>
      <c r="X39" s="731" t="s">
        <v>223</v>
      </c>
      <c r="Y39" s="731"/>
      <c r="Z39" s="731"/>
      <c r="AA39" s="731"/>
      <c r="AB39" s="731"/>
      <c r="AC39" s="731"/>
      <c r="AD39" s="731"/>
      <c r="AE39" s="731"/>
      <c r="AF39" s="731"/>
      <c r="AG39" s="731"/>
      <c r="AH39" s="382"/>
      <c r="AI39" s="383" t="s">
        <v>118</v>
      </c>
      <c r="AJ39" s="382"/>
      <c r="AK39" s="383" t="s">
        <v>119</v>
      </c>
      <c r="AL39" s="391"/>
      <c r="AM39" s="738"/>
      <c r="AN39" s="323">
        <f t="shared" si="2"/>
        <v>0</v>
      </c>
      <c r="AO39" s="65" t="str">
        <f>IF(AND(F39&gt;0,$AH$8="Yes",OR(AH39="",AJ39="")),"FALSE","TRUE")</f>
        <v>TRUE</v>
      </c>
      <c r="AR39" s="51"/>
      <c r="AS39" s="47"/>
      <c r="AT39" s="746"/>
      <c r="AU39" s="747"/>
      <c r="AV39" s="747"/>
      <c r="AW39" s="747"/>
      <c r="AX39" s="747"/>
      <c r="AY39" s="748"/>
      <c r="AZ39" s="51"/>
    </row>
    <row r="40" spans="2:52" ht="4.3499999999999996" customHeight="1" x14ac:dyDescent="0.25">
      <c r="B40" s="47"/>
      <c r="C40" s="377"/>
      <c r="D40" s="378"/>
      <c r="E40" s="392"/>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394"/>
      <c r="AL40" s="395"/>
      <c r="AM40" s="738"/>
      <c r="AN40" s="323"/>
      <c r="AO40" s="323"/>
      <c r="AP40" s="323"/>
      <c r="AR40" s="51"/>
      <c r="AS40" s="190"/>
      <c r="AT40" s="746"/>
      <c r="AU40" s="747"/>
      <c r="AV40" s="747"/>
      <c r="AW40" s="747"/>
      <c r="AX40" s="747"/>
      <c r="AY40" s="748"/>
      <c r="AZ40" s="51"/>
    </row>
    <row r="41" spans="2:52" ht="4.3499999999999996" customHeight="1" x14ac:dyDescent="0.25">
      <c r="B41" s="47"/>
      <c r="C41" s="377"/>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293"/>
      <c r="AN41" s="323"/>
      <c r="AO41" s="323"/>
      <c r="AP41" s="323"/>
      <c r="AR41" s="51"/>
      <c r="AS41" s="190"/>
      <c r="AT41" s="746"/>
      <c r="AU41" s="747"/>
      <c r="AV41" s="747"/>
      <c r="AW41" s="747"/>
      <c r="AX41" s="747"/>
      <c r="AY41" s="748"/>
      <c r="AZ41" s="51"/>
    </row>
    <row r="42" spans="2:52" ht="13.5" customHeight="1" x14ac:dyDescent="0.25">
      <c r="B42" s="47"/>
      <c r="C42" s="377">
        <f>C35+7</f>
        <v>45740</v>
      </c>
      <c r="D42" s="735" t="str">
        <f>IF($F$8="Please select claim period"," - Please select claim period above",CONCATENATE(" - Claim week 5: Work completed from Monday ",TEXT(C42,"d mmmm yyyy")," to Sunday ",TEXT(IF(ISNA(C42),"",C42+6),"d mmmm yyyy")))</f>
        <v xml:space="preserve"> - Please select claim period above</v>
      </c>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7"/>
      <c r="AM42" s="738" t="str">
        <f>IF($AO$8&lt;&gt;5,"",IF(OR(AN44&gt;36,AO46="FALSE",AND((AN44+AN46)&gt;20,$AH$8="Yes"),OR(AND(AN44&gt;0,S46&lt;AP42)),AP44="INCOMPLETE"),"WARNING",""))</f>
        <v/>
      </c>
      <c r="AN42" s="323">
        <f>DATEDIF($F$6,C$42+7,"Y")</f>
        <v>125</v>
      </c>
      <c r="AO42" s="65">
        <f>IF(AN42&gt;=Rates!$C$7,Rates!$D$7,IF(AN42&gt;=Rates!$C$5,Rates!$D$5,IF(AN42&gt;=Rates!$C$4,Rates!$D$4,IF(AN42&gt;=Rates!$C$3,Rates!$D$3,0))))</f>
        <v>6</v>
      </c>
      <c r="AP42" s="323">
        <f>HLOOKUP(AQ42,Rates,AO42,FALSE)</f>
        <v>8.7200000000000006</v>
      </c>
      <c r="AQ42" s="65" t="str">
        <f>IF(C$42+7&gt;=Rates!$H$1,Rates!$H$2,IF(C$42+7&gt;=Rates!$G$1,Rates!$G$2,IF(C$42+7&gt;=Rates!$F$1,Rates!$F$2,IF(C$42+7&gt;=Rates!$E$1,Rates!$E$2,IF(C$42+7&gt;=Rates!$D$1,Rates!$D$2,0)))))</f>
        <v>E</v>
      </c>
      <c r="AR42" s="51"/>
      <c r="AS42" s="190"/>
      <c r="AT42" s="749"/>
      <c r="AU42" s="750"/>
      <c r="AV42" s="750"/>
      <c r="AW42" s="750"/>
      <c r="AX42" s="750"/>
      <c r="AY42" s="751"/>
      <c r="AZ42" s="51"/>
    </row>
    <row r="43" spans="2:52" ht="4.3499999999999996" customHeight="1" x14ac:dyDescent="0.25">
      <c r="B43" s="47"/>
      <c r="C43" s="377"/>
      <c r="D43" s="40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80"/>
      <c r="AK43" s="380"/>
      <c r="AL43" s="381"/>
      <c r="AM43" s="738"/>
      <c r="AN43" s="323"/>
      <c r="AO43" s="323"/>
      <c r="AP43" s="323"/>
      <c r="AR43" s="51"/>
      <c r="AS43" s="194"/>
      <c r="AT43" s="402"/>
      <c r="AU43" s="402"/>
      <c r="AV43" s="402"/>
      <c r="AW43" s="402"/>
      <c r="AX43" s="402"/>
      <c r="AY43" s="402"/>
      <c r="AZ43" s="60"/>
    </row>
    <row r="44" spans="2:52" ht="15" customHeight="1" x14ac:dyDescent="0.25">
      <c r="B44" s="47"/>
      <c r="C44" s="377"/>
      <c r="D44" s="378"/>
      <c r="E44" s="739" t="s">
        <v>218</v>
      </c>
      <c r="F44" s="739"/>
      <c r="G44" s="740">
        <v>0</v>
      </c>
      <c r="H44" s="740"/>
      <c r="I44" s="740"/>
      <c r="J44" s="52" t="s">
        <v>14</v>
      </c>
      <c r="K44" s="739" t="s">
        <v>219</v>
      </c>
      <c r="L44" s="739"/>
      <c r="M44" s="739"/>
      <c r="N44" s="739"/>
      <c r="O44" s="739"/>
      <c r="P44" s="739"/>
      <c r="Q44" s="739"/>
      <c r="R44" s="739"/>
      <c r="S44" s="741">
        <v>0</v>
      </c>
      <c r="T44" s="741"/>
      <c r="U44" s="741"/>
      <c r="V44" s="741"/>
      <c r="W44" s="52" t="s">
        <v>14</v>
      </c>
      <c r="X44" s="742" t="s">
        <v>220</v>
      </c>
      <c r="Y44" s="742"/>
      <c r="Z44" s="742"/>
      <c r="AA44" s="742"/>
      <c r="AB44" s="742"/>
      <c r="AC44" s="742"/>
      <c r="AD44" s="742"/>
      <c r="AE44" s="742"/>
      <c r="AF44" s="742"/>
      <c r="AG44" s="742"/>
      <c r="AH44" s="382"/>
      <c r="AI44" s="383" t="s">
        <v>118</v>
      </c>
      <c r="AJ44" s="382"/>
      <c r="AK44" s="383" t="s">
        <v>119</v>
      </c>
      <c r="AL44" s="384"/>
      <c r="AM44" s="738"/>
      <c r="AN44" s="323">
        <f t="shared" si="2"/>
        <v>0</v>
      </c>
      <c r="AO44" s="323" t="str">
        <f>IF(OR(G44&lt;&gt;0,S44&lt;&gt;0,AN44&lt;&gt;0),"TRUE","FALSE")</f>
        <v>FALSE</v>
      </c>
      <c r="AP44" s="323" t="str">
        <f>IF(AND(AO44="TRUE",OR(G44=0,S44=0,AN44=0)),"INCOMPLETE","OK")</f>
        <v>OK</v>
      </c>
      <c r="AQ44" s="323">
        <f>IF($AO$8&lt;&gt;5,0,G44*S44)</f>
        <v>0</v>
      </c>
      <c r="AR44" s="51"/>
      <c r="AS44" s="190"/>
      <c r="AT44" s="727" t="s">
        <v>133</v>
      </c>
      <c r="AU44" s="727"/>
      <c r="AV44" s="727"/>
      <c r="AW44" s="727"/>
      <c r="AX44" s="727"/>
      <c r="AY44" s="727"/>
      <c r="AZ44" s="51"/>
    </row>
    <row r="45" spans="2:52" ht="4.3499999999999996" customHeight="1" x14ac:dyDescent="0.25">
      <c r="B45" s="47"/>
      <c r="C45" s="377"/>
      <c r="D45" s="378"/>
      <c r="E45" s="385"/>
      <c r="F45" s="379"/>
      <c r="G45" s="379"/>
      <c r="H45" s="379"/>
      <c r="I45" s="379"/>
      <c r="J45" s="379"/>
      <c r="K45" s="379"/>
      <c r="L45" s="379"/>
      <c r="M45" s="379"/>
      <c r="N45" s="379"/>
      <c r="O45" s="379"/>
      <c r="P45" s="379"/>
      <c r="Q45" s="379"/>
      <c r="R45" s="379"/>
      <c r="S45" s="386"/>
      <c r="T45" s="379"/>
      <c r="U45" s="386"/>
      <c r="V45" s="379"/>
      <c r="W45" s="379"/>
      <c r="X45" s="386"/>
      <c r="Y45" s="379"/>
      <c r="Z45" s="386"/>
      <c r="AA45" s="379"/>
      <c r="AB45" s="386"/>
      <c r="AC45" s="379"/>
      <c r="AD45" s="386"/>
      <c r="AE45" s="379"/>
      <c r="AF45" s="386"/>
      <c r="AG45" s="379"/>
      <c r="AH45" s="386"/>
      <c r="AI45" s="379"/>
      <c r="AJ45" s="387"/>
      <c r="AK45" s="388"/>
      <c r="AL45" s="384"/>
      <c r="AM45" s="738"/>
      <c r="AN45" s="323"/>
      <c r="AO45" s="323"/>
      <c r="AP45" s="323"/>
      <c r="AR45" s="51"/>
      <c r="AS45" s="190"/>
      <c r="AT45" s="369"/>
      <c r="AU45" s="369"/>
      <c r="AV45" s="369"/>
      <c r="AW45" s="369"/>
      <c r="AX45" s="369"/>
      <c r="AY45" s="369"/>
      <c r="AZ45" s="51"/>
    </row>
    <row r="46" spans="2:52" ht="15" customHeight="1" x14ac:dyDescent="0.25">
      <c r="B46" s="47"/>
      <c r="C46" s="377"/>
      <c r="D46" s="378"/>
      <c r="E46" s="389" t="s">
        <v>224</v>
      </c>
      <c r="F46" s="728">
        <f>IF($AO$8&lt;&gt;5,0,IF($F$12=$AN$12,G44*S44,IF($Z$12=$E$65,ROUNDDOWN(G44*S44*0.8923,2),G44*S44)))</f>
        <v>0</v>
      </c>
      <c r="G46" s="728"/>
      <c r="H46" s="728"/>
      <c r="I46" s="728"/>
      <c r="J46" s="52"/>
      <c r="K46" s="729" t="s">
        <v>222</v>
      </c>
      <c r="L46" s="729"/>
      <c r="M46" s="729"/>
      <c r="N46" s="729"/>
      <c r="O46" s="729"/>
      <c r="P46" s="729"/>
      <c r="Q46" s="729"/>
      <c r="R46" s="729"/>
      <c r="S46" s="730">
        <f>IF(F46=0,0,IF(AN44=0,0,F46/AN44))</f>
        <v>0</v>
      </c>
      <c r="T46" s="730"/>
      <c r="U46" s="730"/>
      <c r="V46" s="730"/>
      <c r="W46" s="390"/>
      <c r="X46" s="731" t="s">
        <v>223</v>
      </c>
      <c r="Y46" s="731"/>
      <c r="Z46" s="731"/>
      <c r="AA46" s="731"/>
      <c r="AB46" s="731"/>
      <c r="AC46" s="731"/>
      <c r="AD46" s="731"/>
      <c r="AE46" s="731"/>
      <c r="AF46" s="731"/>
      <c r="AG46" s="731"/>
      <c r="AH46" s="382"/>
      <c r="AI46" s="383" t="s">
        <v>118</v>
      </c>
      <c r="AJ46" s="382"/>
      <c r="AK46" s="383" t="s">
        <v>119</v>
      </c>
      <c r="AL46" s="391"/>
      <c r="AM46" s="738"/>
      <c r="AN46" s="323">
        <f t="shared" si="2"/>
        <v>0</v>
      </c>
      <c r="AO46" s="65" t="str">
        <f>IF(AND(F46&gt;0,$AH$8="Yes",OR(AH46="",AJ46="")),"FALSE","TRUE")</f>
        <v>TRUE</v>
      </c>
      <c r="AR46" s="51"/>
      <c r="AS46" s="190"/>
      <c r="AT46" s="732" t="s">
        <v>225</v>
      </c>
      <c r="AU46" s="732"/>
      <c r="AV46" s="732"/>
      <c r="AW46" s="732"/>
      <c r="AX46" s="732"/>
      <c r="AY46" s="732"/>
      <c r="AZ46" s="51"/>
    </row>
    <row r="47" spans="2:52" ht="4.3499999999999996" customHeight="1" x14ac:dyDescent="0.25">
      <c r="B47" s="47"/>
      <c r="C47" s="403"/>
      <c r="D47" s="404"/>
      <c r="E47" s="405"/>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7"/>
      <c r="AL47" s="408"/>
      <c r="AM47" s="738"/>
      <c r="AN47" s="174">
        <f t="shared" ref="AN47" si="3">(AF47+AB47+X47+S47+O47+K47+F47)</f>
        <v>0</v>
      </c>
      <c r="AO47" s="174"/>
      <c r="AP47" s="174"/>
      <c r="AQ47" s="174">
        <f t="shared" ref="AQ47" si="4">AH47+AD47+Z47+U47+Q47+M47+H47</f>
        <v>0</v>
      </c>
      <c r="AR47" s="51"/>
      <c r="AS47" s="190"/>
      <c r="AT47" s="732"/>
      <c r="AU47" s="732"/>
      <c r="AV47" s="732"/>
      <c r="AW47" s="732"/>
      <c r="AX47" s="732"/>
      <c r="AY47" s="732"/>
      <c r="AZ47" s="199"/>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8"/>
      <c r="AT48" s="733"/>
      <c r="AU48" s="733"/>
      <c r="AV48" s="733"/>
      <c r="AW48" s="733"/>
      <c r="AX48" s="733"/>
      <c r="AY48" s="733"/>
      <c r="AZ48" s="199"/>
    </row>
    <row r="49" spans="1:52" x14ac:dyDescent="0.25">
      <c r="B49" s="47"/>
      <c r="D49" s="631" t="s">
        <v>226</v>
      </c>
      <c r="E49" s="631"/>
      <c r="F49" s="631"/>
      <c r="G49" s="631"/>
      <c r="H49" s="631"/>
      <c r="I49" s="631"/>
      <c r="J49" s="631"/>
      <c r="K49" s="631"/>
      <c r="L49" s="631"/>
      <c r="M49" s="631"/>
      <c r="N49" s="631"/>
      <c r="O49" s="5"/>
      <c r="P49" s="632" t="s">
        <v>135</v>
      </c>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R49" s="51"/>
      <c r="AS49" s="409"/>
      <c r="AT49" s="722" t="str">
        <f>IF(OR(F8="Please select",AC6=0,AC4="Please enter"),"[Pay Ref No] - [Surname] - [Claim Period].xlsx",CONCATENATE(AC6," - ",AC4," - ",VLOOKUP(F8,ClaimPeriods,5,FALSE),".xlsx"))</f>
        <v>[Pay Ref No] - [Surname] - [Claim Period].xlsx</v>
      </c>
      <c r="AU49" s="722"/>
      <c r="AV49" s="722"/>
      <c r="AW49" s="722"/>
      <c r="AX49" s="722"/>
      <c r="AY49" s="723"/>
      <c r="AZ49" s="199"/>
    </row>
    <row r="50" spans="1:52" ht="15" customHeight="1" x14ac:dyDescent="0.25">
      <c r="B50" s="47"/>
      <c r="D50" s="664" t="s">
        <v>137</v>
      </c>
      <c r="E50" s="665"/>
      <c r="F50" s="650" t="s">
        <v>81</v>
      </c>
      <c r="G50" s="651"/>
      <c r="H50" s="651"/>
      <c r="I50" s="651"/>
      <c r="J50" s="651"/>
      <c r="K50" s="651"/>
      <c r="L50" s="651"/>
      <c r="M50" s="651"/>
      <c r="N50" s="652"/>
      <c r="O50" s="410"/>
      <c r="P50" s="726" t="s">
        <v>138</v>
      </c>
      <c r="Q50" s="726"/>
      <c r="R50" s="513"/>
      <c r="S50" s="504" t="s">
        <v>139</v>
      </c>
      <c r="T50" s="726"/>
      <c r="U50" s="726"/>
      <c r="V50" s="726" t="s">
        <v>140</v>
      </c>
      <c r="W50" s="726"/>
      <c r="X50" s="726"/>
      <c r="Y50" s="513"/>
      <c r="Z50" s="515" t="s">
        <v>141</v>
      </c>
      <c r="AA50" s="726"/>
      <c r="AB50" s="726"/>
      <c r="AC50" s="513"/>
      <c r="AD50" s="504" t="s">
        <v>142</v>
      </c>
      <c r="AE50" s="726"/>
      <c r="AF50" s="726"/>
      <c r="AG50" s="726"/>
      <c r="AH50" s="726" t="s">
        <v>143</v>
      </c>
      <c r="AI50" s="726"/>
      <c r="AJ50" s="726"/>
      <c r="AK50" s="726"/>
      <c r="AL50" s="726"/>
      <c r="AN50" s="321" t="s">
        <v>144</v>
      </c>
      <c r="AO50" s="323" t="str">
        <f>IF(OR(AO16="TRUE",AO23="TRUE",AO30="TRUE",AO37="TRUE",AO44="TRUE"),"TRUE","FALSE")</f>
        <v>FALSE</v>
      </c>
      <c r="AP50" s="323" t="str">
        <f>IF(OR(AP16="INCOMPLETE",AP23="INCOMPLETE",AP30="INCOMPLETE",AP37="INCOMPLETE",AP44="INCOMPLETE"),"INCOMPLETE","OK")</f>
        <v>OK</v>
      </c>
      <c r="AR50" s="51"/>
      <c r="AS50" s="409"/>
      <c r="AT50" s="724"/>
      <c r="AU50" s="724"/>
      <c r="AV50" s="724"/>
      <c r="AW50" s="724"/>
      <c r="AX50" s="724"/>
      <c r="AY50" s="725"/>
      <c r="AZ50" s="51"/>
    </row>
    <row r="51" spans="1:52" ht="15" customHeight="1" x14ac:dyDescent="0.25">
      <c r="B51" s="47"/>
      <c r="D51" s="711" t="s">
        <v>145</v>
      </c>
      <c r="E51" s="712"/>
      <c r="F51" s="712"/>
      <c r="G51" s="712"/>
      <c r="H51" s="712"/>
      <c r="I51" s="712"/>
      <c r="J51" s="712"/>
      <c r="K51" s="713"/>
      <c r="L51" s="714" t="s">
        <v>146</v>
      </c>
      <c r="M51" s="715"/>
      <c r="N51" s="716"/>
      <c r="P51" s="697" t="str">
        <f>VLOOKUP(F12,SessionalTypesFPE,2,FALSE)</f>
        <v>----</v>
      </c>
      <c r="Q51" s="697"/>
      <c r="R51" s="706"/>
      <c r="S51" s="690" t="s">
        <v>171</v>
      </c>
      <c r="T51" s="697"/>
      <c r="U51" s="697"/>
      <c r="V51" s="696">
        <f>(F18+F25+F32+F39+F46)*(1-(F57+F58))</f>
        <v>0</v>
      </c>
      <c r="W51" s="697"/>
      <c r="X51" s="697"/>
      <c r="Y51" s="706"/>
      <c r="Z51" s="707">
        <f>(F18+F25+F32+F39+F46)*F57</f>
        <v>0</v>
      </c>
      <c r="AA51" s="697"/>
      <c r="AB51" s="697"/>
      <c r="AC51" s="706"/>
      <c r="AD51" s="695">
        <f>(F18+F25+F32+F39+F46)*F58</f>
        <v>0</v>
      </c>
      <c r="AE51" s="697"/>
      <c r="AF51" s="697"/>
      <c r="AG51" s="697"/>
      <c r="AH51" s="696">
        <f>SUM(V51:AG51)</f>
        <v>0</v>
      </c>
      <c r="AI51" s="697"/>
      <c r="AJ51" s="697"/>
      <c r="AK51" s="697"/>
      <c r="AL51" s="697"/>
      <c r="AR51" s="51"/>
      <c r="AS51" s="411"/>
      <c r="AT51" s="679" t="s">
        <v>227</v>
      </c>
      <c r="AU51" s="679"/>
      <c r="AV51" s="679"/>
      <c r="AW51" s="679"/>
      <c r="AX51" s="679"/>
      <c r="AY51" s="679"/>
      <c r="AZ51" s="680"/>
    </row>
    <row r="52" spans="1:52" ht="15" customHeight="1" x14ac:dyDescent="0.25">
      <c r="B52" s="47"/>
      <c r="D52" s="683" t="s">
        <v>147</v>
      </c>
      <c r="E52" s="684"/>
      <c r="F52" s="684"/>
      <c r="G52" s="684"/>
      <c r="H52" s="684"/>
      <c r="I52" s="684"/>
      <c r="J52" s="684"/>
      <c r="K52" s="685"/>
      <c r="L52" s="547">
        <f>'UniWorkforce Expenses Claim'!L33</f>
        <v>0</v>
      </c>
      <c r="M52" s="548"/>
      <c r="N52" s="549"/>
      <c r="P52" s="686"/>
      <c r="Q52" s="687"/>
      <c r="R52" s="688"/>
      <c r="S52" s="689" t="s">
        <v>171</v>
      </c>
      <c r="T52" s="687"/>
      <c r="U52" s="690"/>
      <c r="V52" s="691"/>
      <c r="W52" s="692"/>
      <c r="X52" s="692"/>
      <c r="Y52" s="693"/>
      <c r="Z52" s="694"/>
      <c r="AA52" s="692"/>
      <c r="AB52" s="692"/>
      <c r="AC52" s="693"/>
      <c r="AD52" s="694"/>
      <c r="AE52" s="692"/>
      <c r="AF52" s="692"/>
      <c r="AG52" s="695"/>
      <c r="AH52" s="691">
        <f>SUM(V52:AG52)</f>
        <v>0</v>
      </c>
      <c r="AI52" s="687"/>
      <c r="AJ52" s="687"/>
      <c r="AK52" s="687"/>
      <c r="AL52" s="690"/>
      <c r="AQ52" s="322"/>
      <c r="AR52" s="51"/>
      <c r="AS52" s="200"/>
      <c r="AT52" s="679"/>
      <c r="AU52" s="679"/>
      <c r="AV52" s="679"/>
      <c r="AW52" s="679"/>
      <c r="AX52" s="679"/>
      <c r="AY52" s="679"/>
      <c r="AZ52" s="680"/>
    </row>
    <row r="53" spans="1:52" ht="15" customHeight="1" x14ac:dyDescent="0.25">
      <c r="B53" s="47"/>
      <c r="C53" s="412"/>
      <c r="D53" s="708" t="s">
        <v>149</v>
      </c>
      <c r="E53" s="709"/>
      <c r="F53" s="709"/>
      <c r="G53" s="709"/>
      <c r="H53" s="709"/>
      <c r="I53" s="709"/>
      <c r="J53" s="709"/>
      <c r="K53" s="710"/>
      <c r="L53" s="550">
        <f>'UniWorkforce Expenses Claim'!L35</f>
        <v>0</v>
      </c>
      <c r="M53" s="551"/>
      <c r="N53" s="552"/>
      <c r="P53" s="697"/>
      <c r="Q53" s="697"/>
      <c r="R53" s="706"/>
      <c r="S53" s="690" t="s">
        <v>171</v>
      </c>
      <c r="T53" s="697"/>
      <c r="U53" s="697"/>
      <c r="V53" s="696"/>
      <c r="W53" s="697"/>
      <c r="X53" s="697"/>
      <c r="Y53" s="706"/>
      <c r="Z53" s="707"/>
      <c r="AA53" s="697"/>
      <c r="AB53" s="697"/>
      <c r="AC53" s="706"/>
      <c r="AD53" s="695"/>
      <c r="AE53" s="697"/>
      <c r="AF53" s="697"/>
      <c r="AG53" s="697"/>
      <c r="AH53" s="696">
        <f>SUM(V53:AG53)</f>
        <v>0</v>
      </c>
      <c r="AI53" s="697"/>
      <c r="AJ53" s="697"/>
      <c r="AK53" s="697"/>
      <c r="AL53" s="697"/>
      <c r="AQ53" s="322"/>
      <c r="AR53" s="51"/>
      <c r="AS53" s="203"/>
      <c r="AT53" s="679"/>
      <c r="AU53" s="679"/>
      <c r="AV53" s="679"/>
      <c r="AW53" s="679"/>
      <c r="AX53" s="679"/>
      <c r="AY53" s="679"/>
      <c r="AZ53" s="680"/>
    </row>
    <row r="54" spans="1:52" ht="15" customHeight="1" thickBot="1" x14ac:dyDescent="0.3">
      <c r="B54" s="47"/>
      <c r="F54" s="5"/>
      <c r="G54" s="5"/>
      <c r="H54" s="5"/>
      <c r="I54" s="5"/>
      <c r="J54" s="5"/>
      <c r="K54" s="5"/>
      <c r="L54" s="5"/>
      <c r="M54" s="5"/>
      <c r="N54" s="5"/>
      <c r="P54" s="698" t="s">
        <v>156</v>
      </c>
      <c r="Q54" s="699"/>
      <c r="R54" s="699"/>
      <c r="S54" s="699"/>
      <c r="T54" s="699"/>
      <c r="U54" s="700"/>
      <c r="V54" s="701">
        <f>AH54*(1-(F57+F58))</f>
        <v>0</v>
      </c>
      <c r="W54" s="702"/>
      <c r="X54" s="702"/>
      <c r="Y54" s="703"/>
      <c r="Z54" s="704">
        <f>AH54*F57</f>
        <v>0</v>
      </c>
      <c r="AA54" s="702"/>
      <c r="AB54" s="702"/>
      <c r="AC54" s="703"/>
      <c r="AD54" s="705">
        <f>AH54*F58</f>
        <v>0</v>
      </c>
      <c r="AE54" s="702"/>
      <c r="AF54" s="702"/>
      <c r="AG54" s="702"/>
      <c r="AH54" s="701">
        <f>(IF($F$12=$AN$12,0,IF($Z$12=E66,SUM(AH51:AL53)*0.1207,((AQ44+AQ37+AQ30+AQ23+AQ16)-(F46+F39+F32+F25+F18)))))</f>
        <v>0</v>
      </c>
      <c r="AI54" s="702"/>
      <c r="AJ54" s="702"/>
      <c r="AK54" s="702"/>
      <c r="AL54" s="702"/>
      <c r="AQ54" s="322"/>
      <c r="AR54" s="51"/>
      <c r="AS54" s="203"/>
      <c r="AT54" s="679"/>
      <c r="AU54" s="679"/>
      <c r="AV54" s="679"/>
      <c r="AW54" s="679"/>
      <c r="AX54" s="679"/>
      <c r="AY54" s="679"/>
      <c r="AZ54" s="680"/>
    </row>
    <row r="55" spans="1:52" ht="15" customHeight="1" thickTop="1" x14ac:dyDescent="0.25">
      <c r="B55" s="47"/>
      <c r="C55" s="412">
        <f>F56</f>
        <v>1</v>
      </c>
      <c r="D55" s="630" t="s">
        <v>150</v>
      </c>
      <c r="E55" s="630"/>
      <c r="F55" s="630"/>
      <c r="G55" s="630"/>
      <c r="H55" s="630"/>
      <c r="I55" s="630"/>
      <c r="J55" s="630"/>
      <c r="K55" s="630"/>
      <c r="L55" s="630"/>
      <c r="M55" s="630"/>
      <c r="N55" s="630"/>
      <c r="O55" s="273"/>
      <c r="P55" s="413"/>
      <c r="Q55" s="413"/>
      <c r="R55" s="413"/>
      <c r="S55" s="414"/>
      <c r="T55" s="415"/>
      <c r="U55" s="415"/>
      <c r="V55" s="415"/>
      <c r="W55" s="415"/>
      <c r="X55" s="416"/>
      <c r="Y55" s="717" t="s">
        <v>157</v>
      </c>
      <c r="Z55" s="717"/>
      <c r="AA55" s="717"/>
      <c r="AB55" s="717"/>
      <c r="AC55" s="717"/>
      <c r="AD55" s="717"/>
      <c r="AE55" s="717"/>
      <c r="AF55" s="717"/>
      <c r="AG55" s="718"/>
      <c r="AH55" s="719">
        <f>SUM(AH51:AL54)</f>
        <v>0</v>
      </c>
      <c r="AI55" s="720"/>
      <c r="AJ55" s="720"/>
      <c r="AK55" s="720"/>
      <c r="AL55" s="721"/>
      <c r="AN55" s="417" t="e">
        <f>AH54/SUM(AH51:AL53)</f>
        <v>#DIV/0!</v>
      </c>
      <c r="AQ55" s="322"/>
      <c r="AR55" s="51"/>
      <c r="AS55" s="205"/>
      <c r="AT55" s="679"/>
      <c r="AU55" s="679"/>
      <c r="AV55" s="679"/>
      <c r="AW55" s="679"/>
      <c r="AX55" s="679"/>
      <c r="AY55" s="679"/>
      <c r="AZ55" s="680"/>
    </row>
    <row r="56" spans="1:52" x14ac:dyDescent="0.25">
      <c r="B56" s="47"/>
      <c r="C56" s="412">
        <f>F57+F56</f>
        <v>1</v>
      </c>
      <c r="D56" s="664" t="s">
        <v>151</v>
      </c>
      <c r="E56" s="665"/>
      <c r="F56" s="554">
        <v>1</v>
      </c>
      <c r="G56" s="555"/>
      <c r="H56" s="556"/>
      <c r="I56" s="206" t="s">
        <v>14</v>
      </c>
      <c r="J56" s="557">
        <v>0</v>
      </c>
      <c r="K56" s="558"/>
      <c r="L56" s="558"/>
      <c r="M56" s="558"/>
      <c r="N56" s="559"/>
      <c r="O56" s="273"/>
      <c r="AL56" s="45"/>
      <c r="AN56" s="321"/>
      <c r="AO56" s="321"/>
      <c r="AP56" s="321"/>
      <c r="AQ56" s="323"/>
      <c r="AR56" s="51"/>
      <c r="AS56" s="190"/>
      <c r="AT56" s="679"/>
      <c r="AU56" s="679"/>
      <c r="AV56" s="679"/>
      <c r="AW56" s="679"/>
      <c r="AX56" s="679"/>
      <c r="AY56" s="679"/>
      <c r="AZ56" s="680"/>
    </row>
    <row r="57" spans="1:52" ht="15" customHeight="1" x14ac:dyDescent="0.25">
      <c r="B57" s="47"/>
      <c r="C57" s="412">
        <f>F58+F57+F56</f>
        <v>1</v>
      </c>
      <c r="D57" s="677" t="s">
        <v>152</v>
      </c>
      <c r="E57" s="678"/>
      <c r="F57" s="554">
        <v>0</v>
      </c>
      <c r="G57" s="555"/>
      <c r="H57" s="556"/>
      <c r="I57" s="206" t="s">
        <v>14</v>
      </c>
      <c r="J57" s="557">
        <v>0</v>
      </c>
      <c r="K57" s="558"/>
      <c r="L57" s="558"/>
      <c r="M57" s="558"/>
      <c r="N57" s="559"/>
      <c r="O57" s="273"/>
      <c r="AN57" s="321"/>
      <c r="AO57" s="321"/>
      <c r="AP57" s="321"/>
      <c r="AQ57" s="323"/>
      <c r="AR57" s="51"/>
      <c r="AS57" s="200"/>
      <c r="AT57" s="679"/>
      <c r="AU57" s="679"/>
      <c r="AV57" s="679"/>
      <c r="AW57" s="679"/>
      <c r="AX57" s="679"/>
      <c r="AY57" s="679"/>
      <c r="AZ57" s="680"/>
    </row>
    <row r="58" spans="1:52" ht="15" customHeight="1" x14ac:dyDescent="0.25">
      <c r="C58" s="412"/>
      <c r="D58" s="677" t="s">
        <v>154</v>
      </c>
      <c r="E58" s="678"/>
      <c r="F58" s="554">
        <v>0</v>
      </c>
      <c r="G58" s="555"/>
      <c r="H58" s="556"/>
      <c r="I58" s="418" t="s">
        <v>14</v>
      </c>
      <c r="J58" s="557">
        <v>0</v>
      </c>
      <c r="K58" s="558"/>
      <c r="L58" s="558"/>
      <c r="M58" s="558"/>
      <c r="N58" s="559"/>
      <c r="O58" s="273"/>
      <c r="AN58" s="321"/>
      <c r="AO58" s="321"/>
      <c r="AP58" s="321"/>
      <c r="AQ58" s="323"/>
      <c r="AR58" s="51"/>
      <c r="AS58" s="200"/>
      <c r="AT58" s="679"/>
      <c r="AU58" s="679"/>
      <c r="AV58" s="679"/>
      <c r="AW58" s="679"/>
      <c r="AX58" s="679"/>
      <c r="AY58" s="679"/>
      <c r="AZ58" s="680"/>
    </row>
    <row r="59" spans="1:52" ht="4.5" customHeight="1" x14ac:dyDescent="0.25">
      <c r="A59" s="51"/>
      <c r="C59" s="412"/>
      <c r="D59" s="148"/>
      <c r="E59" s="148"/>
      <c r="F59" s="419"/>
      <c r="G59" s="419"/>
      <c r="H59" s="419"/>
      <c r="I59" s="420"/>
      <c r="J59" s="421"/>
      <c r="K59" s="421"/>
      <c r="L59" s="421"/>
      <c r="M59" s="421"/>
      <c r="N59" s="421"/>
      <c r="O59" s="273"/>
      <c r="P59" s="273"/>
      <c r="Q59" s="273"/>
      <c r="R59" s="273"/>
      <c r="AN59" s="321"/>
      <c r="AO59" s="321"/>
      <c r="AP59" s="321"/>
      <c r="AQ59" s="323"/>
      <c r="AR59" s="51"/>
      <c r="AS59" s="200"/>
      <c r="AT59" s="679"/>
      <c r="AU59" s="679"/>
      <c r="AV59" s="679"/>
      <c r="AW59" s="679"/>
      <c r="AX59" s="679"/>
      <c r="AY59" s="679"/>
      <c r="AZ59" s="680"/>
    </row>
    <row r="60" spans="1:52" ht="15" customHeight="1" x14ac:dyDescent="0.25">
      <c r="A60" s="51"/>
      <c r="C60" s="412"/>
      <c r="D60" s="664" t="s">
        <v>228</v>
      </c>
      <c r="E60" s="665"/>
      <c r="F60" s="573" t="s">
        <v>81</v>
      </c>
      <c r="G60" s="574"/>
      <c r="H60" s="574"/>
      <c r="I60" s="574"/>
      <c r="J60" s="574"/>
      <c r="K60" s="574"/>
      <c r="L60" s="574"/>
      <c r="M60" s="574"/>
      <c r="N60" s="575"/>
      <c r="O60" s="49"/>
      <c r="P60" s="664" t="s">
        <v>229</v>
      </c>
      <c r="Q60" s="666"/>
      <c r="R60" s="666"/>
      <c r="S60" s="666"/>
      <c r="T60" s="666"/>
      <c r="U60" s="666"/>
      <c r="V60" s="666"/>
      <c r="W60" s="666"/>
      <c r="X60" s="666"/>
      <c r="Y60" s="667"/>
      <c r="Z60" s="668" t="s">
        <v>160</v>
      </c>
      <c r="AA60" s="669"/>
      <c r="AB60" s="669"/>
      <c r="AC60" s="669"/>
      <c r="AD60" s="669"/>
      <c r="AE60" s="669"/>
      <c r="AF60" s="669"/>
      <c r="AG60" s="669"/>
      <c r="AH60" s="669"/>
      <c r="AI60" s="669"/>
      <c r="AJ60" s="669"/>
      <c r="AK60" s="669"/>
      <c r="AL60" s="670"/>
      <c r="AN60" s="321"/>
      <c r="AO60" s="321"/>
      <c r="AP60" s="321"/>
      <c r="AQ60" s="323"/>
      <c r="AR60" s="51"/>
      <c r="AS60" s="200"/>
      <c r="AT60" s="679"/>
      <c r="AU60" s="679"/>
      <c r="AV60" s="679"/>
      <c r="AW60" s="679"/>
      <c r="AX60" s="679"/>
      <c r="AY60" s="679"/>
      <c r="AZ60" s="680"/>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8"/>
      <c r="AN61" s="324"/>
      <c r="AO61" s="324"/>
      <c r="AP61" s="324"/>
      <c r="AQ61" s="324"/>
      <c r="AR61" s="60"/>
      <c r="AS61" s="212"/>
      <c r="AT61" s="681"/>
      <c r="AU61" s="681"/>
      <c r="AV61" s="681"/>
      <c r="AW61" s="681"/>
      <c r="AX61" s="681"/>
      <c r="AY61" s="681"/>
      <c r="AZ61" s="682"/>
    </row>
    <row r="62" spans="1:52" ht="39.75" customHeight="1" x14ac:dyDescent="0.25">
      <c r="B62" s="671" t="s">
        <v>230</v>
      </c>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2"/>
      <c r="AV62" s="672"/>
      <c r="AW62" s="672"/>
      <c r="AX62" s="672"/>
      <c r="AY62" s="672"/>
      <c r="AZ62" s="673"/>
    </row>
    <row r="63" spans="1:52" ht="15" customHeight="1" x14ac:dyDescent="0.25">
      <c r="B63" s="674" t="s">
        <v>231</v>
      </c>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6"/>
    </row>
    <row r="64" spans="1:52" x14ac:dyDescent="0.25">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row>
    <row r="65" spans="5:5" hidden="1" x14ac:dyDescent="0.25">
      <c r="E65" s="1" t="s">
        <v>216</v>
      </c>
    </row>
    <row r="66" spans="5:5" hidden="1" x14ac:dyDescent="0.25">
      <c r="E66" s="1" t="s">
        <v>232</v>
      </c>
    </row>
  </sheetData>
  <sheetProtection algorithmName="SHA-512" hashValue="prSmpyRYXKwwKgABXCA2aBpVxo8pB7s0b6hLiT7huHNRoxCWKCjHqgDX9hlpyCxtcHqCyhBXBRQH2IQ7e+Dwbw==" saltValue="MifDCdX3a+nmYG/dvg+CFA==" spinCount="100000" sheet="1" selectLockedCells="1"/>
  <mergeCells count="147">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K37:R37"/>
    <mergeCell ref="S37:V37"/>
    <mergeCell ref="X37:AG37"/>
    <mergeCell ref="F39:I39"/>
    <mergeCell ref="K39:R39"/>
    <mergeCell ref="S39:V39"/>
    <mergeCell ref="AM28:AM33"/>
    <mergeCell ref="E30:F30"/>
    <mergeCell ref="G30:I30"/>
    <mergeCell ref="K30:R30"/>
    <mergeCell ref="S30:V30"/>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D49:N49"/>
    <mergeCell ref="P49:AL49"/>
    <mergeCell ref="AT49:AY50"/>
    <mergeCell ref="D50:E50"/>
    <mergeCell ref="F50:N50"/>
    <mergeCell ref="P50:R50"/>
    <mergeCell ref="S50:U50"/>
    <mergeCell ref="V50:Y50"/>
    <mergeCell ref="Z50:AC50"/>
    <mergeCell ref="AD50:AG50"/>
    <mergeCell ref="AH50:AL50"/>
    <mergeCell ref="D51:K51"/>
    <mergeCell ref="L51:N51"/>
    <mergeCell ref="P51:R51"/>
    <mergeCell ref="S51:U51"/>
    <mergeCell ref="V51:Y51"/>
    <mergeCell ref="Z51:AC51"/>
    <mergeCell ref="AD51:AG51"/>
    <mergeCell ref="AH51:AL51"/>
    <mergeCell ref="D55:N55"/>
    <mergeCell ref="Y55:AG55"/>
    <mergeCell ref="AH55:AL55"/>
    <mergeCell ref="J56:N56"/>
    <mergeCell ref="AH53:AL53"/>
    <mergeCell ref="P54:U54"/>
    <mergeCell ref="V54:Y54"/>
    <mergeCell ref="Z54:AC54"/>
    <mergeCell ref="AD54:AG54"/>
    <mergeCell ref="AH54:AL54"/>
    <mergeCell ref="L53:N53"/>
    <mergeCell ref="P53:R53"/>
    <mergeCell ref="S53:U53"/>
    <mergeCell ref="V53:Y53"/>
    <mergeCell ref="Z53:AC53"/>
    <mergeCell ref="AD53:AG53"/>
    <mergeCell ref="D53:K53"/>
    <mergeCell ref="B64:AR64"/>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s>
  <conditionalFormatting sqref="D53">
    <cfRule type="expression" dxfId="82" priority="1">
      <formula>L$51="No"</formula>
    </cfRule>
  </conditionalFormatting>
  <conditionalFormatting sqref="D52:K52">
    <cfRule type="expression" dxfId="81" priority="4">
      <formula>L$51="No"</formula>
    </cfRule>
  </conditionalFormatting>
  <conditionalFormatting sqref="D42:AL47">
    <cfRule type="expression" dxfId="80" priority="11">
      <formula>$AO$8&lt;&gt;5</formula>
    </cfRule>
  </conditionalFormatting>
  <conditionalFormatting sqref="F56:F58">
    <cfRule type="expression" dxfId="79" priority="28">
      <formula>$C$57&lt;&gt;1</formula>
    </cfRule>
  </conditionalFormatting>
  <conditionalFormatting sqref="F57:F58 J57:J59">
    <cfRule type="expression" dxfId="78" priority="32">
      <formula>$C$55=1</formula>
    </cfRule>
  </conditionalFormatting>
  <conditionalFormatting sqref="F58 J58:J59">
    <cfRule type="expression" dxfId="77" priority="29">
      <formula>$C$56=1</formula>
    </cfRule>
  </conditionalFormatting>
  <conditionalFormatting sqref="F4:R4">
    <cfRule type="expression" dxfId="76" priority="21">
      <formula>AND($AO$50="TRUE",F4="Please enter")</formula>
    </cfRule>
  </conditionalFormatting>
  <conditionalFormatting sqref="F6:R6">
    <cfRule type="expression" dxfId="75" priority="19">
      <formula>AND($AO$50="TRUE",F6="")</formula>
    </cfRule>
  </conditionalFormatting>
  <conditionalFormatting sqref="F8:R8">
    <cfRule type="expression" dxfId="74" priority="18">
      <formula>AND($AO$50="TRUE",F8="Please select claim period")</formula>
    </cfRule>
  </conditionalFormatting>
  <conditionalFormatting sqref="F10:R10">
    <cfRule type="expression" dxfId="73" priority="16">
      <formula>AND($AO$50="TRUE",F10="Please select faculty")</formula>
    </cfRule>
  </conditionalFormatting>
  <conditionalFormatting sqref="F12:R12">
    <cfRule type="expression" dxfId="72" priority="14">
      <formula>AND($AO$50="TRUE",F12="Please select type of work")</formula>
    </cfRule>
  </conditionalFormatting>
  <conditionalFormatting sqref="G16:I16 G23:I23 G30:I30 G37:I37 G44:I44 S16:V16 S23:V23 S30:V30 S37:V37 S44:V44 S18:V18 S25:V25 S32:V32 S39:V39 S46:V46">
    <cfRule type="cellIs" dxfId="71" priority="31" operator="equal">
      <formula>0</formula>
    </cfRule>
  </conditionalFormatting>
  <conditionalFormatting sqref="G44:I44 G16:I16 G23:I23 G30:I30 G37:I37">
    <cfRule type="expression" dxfId="70" priority="25">
      <formula>AND($AO16="TRUE",$G16=0)</formula>
    </cfRule>
  </conditionalFormatting>
  <conditionalFormatting sqref="J56">
    <cfRule type="expression" dxfId="69" priority="26">
      <formula>AND($AO$50="TRUE",J56=0)</formula>
    </cfRule>
  </conditionalFormatting>
  <conditionalFormatting sqref="J57:J59">
    <cfRule type="expression" dxfId="68" priority="27">
      <formula>AND($AO$50="TRUE",F57&lt;&gt;0,J57=0)</formula>
    </cfRule>
  </conditionalFormatting>
  <conditionalFormatting sqref="L52">
    <cfRule type="expression" dxfId="67" priority="3">
      <formula>L$51="No"</formula>
    </cfRule>
  </conditionalFormatting>
  <conditionalFormatting sqref="L53:N53">
    <cfRule type="expression" dxfId="66" priority="2">
      <formula>L$51="No"</formula>
    </cfRule>
  </conditionalFormatting>
  <conditionalFormatting sqref="P51:R53">
    <cfRule type="expression" dxfId="65" priority="7">
      <formula>OR(P51="----",P51=0)</formula>
    </cfRule>
  </conditionalFormatting>
  <conditionalFormatting sqref="P54:U54">
    <cfRule type="cellIs" dxfId="64" priority="8" operator="equal">
      <formula>0</formula>
    </cfRule>
  </conditionalFormatting>
  <conditionalFormatting sqref="S44:V44 S16:V16 S23:V23 S30:V30 S37:V37">
    <cfRule type="expression" dxfId="63" priority="24">
      <formula>AND($AO16="TRUE",$S16=0)</formula>
    </cfRule>
  </conditionalFormatting>
  <conditionalFormatting sqref="S46:V46 S18:V18 S25:V25 S32:V32 S39:V39">
    <cfRule type="expression" dxfId="62" priority="23">
      <formula>AND(AN16&gt;0,S18&lt;AP14)</formula>
    </cfRule>
  </conditionalFormatting>
  <conditionalFormatting sqref="T12:AL12">
    <cfRule type="expression" dxfId="61" priority="10">
      <formula>$F$12=$AN$12</formula>
    </cfRule>
  </conditionalFormatting>
  <conditionalFormatting sqref="V51:AL54">
    <cfRule type="cellIs" dxfId="60" priority="6" operator="equal">
      <formula>0</formula>
    </cfRule>
  </conditionalFormatting>
  <conditionalFormatting sqref="X46:AK46 X18:AK18 X25:AK25 X32:AK32 X39:AK39">
    <cfRule type="expression" dxfId="59" priority="33">
      <formula>$AH$8&lt;&gt;"Yes"</formula>
    </cfRule>
  </conditionalFormatting>
  <conditionalFormatting sqref="Z10:AL10">
    <cfRule type="expression" dxfId="58" priority="15">
      <formula>AND($AO$50="TRUE",Z10="Select faculty first")</formula>
    </cfRule>
  </conditionalFormatting>
  <conditionalFormatting sqref="AC4:AL4">
    <cfRule type="expression" dxfId="57" priority="20">
      <formula>AND($AO$50="TRUE",AC4="Please enter")</formula>
    </cfRule>
  </conditionalFormatting>
  <conditionalFormatting sqref="AC6:AL6">
    <cfRule type="expression" dxfId="56" priority="5">
      <formula>AND($AO$50="TRUE",AC6=0)</formula>
    </cfRule>
  </conditionalFormatting>
  <conditionalFormatting sqref="AH8">
    <cfRule type="expression" dxfId="55" priority="17">
      <formula>AND($AO$50="TRUE",AH8="Please select")</formula>
    </cfRule>
  </conditionalFormatting>
  <conditionalFormatting sqref="AH44 AH16 AH23 AH30 AH37">
    <cfRule type="expression" dxfId="54" priority="13">
      <formula>AND(OR(G16&lt;&gt;0,S16&lt;&gt;0),AN16=0,AO16="TRUE")</formula>
    </cfRule>
  </conditionalFormatting>
  <conditionalFormatting sqref="AJ44 AJ16 AJ23 AJ30 AJ37">
    <cfRule type="expression" dxfId="53" priority="12">
      <formula>AND(OR(G16&lt;&gt;0,S16&lt;&gt;0),AN16=0,AO16="TRUE")</formula>
    </cfRule>
  </conditionalFormatting>
  <conditionalFormatting sqref="AM14:AM19 AM21:AM26 AM28:AM33 AM35:AM40 AM42:AM47">
    <cfRule type="expression" dxfId="52" priority="22">
      <formula>$AM14="Warning"</formula>
    </cfRule>
  </conditionalFormatting>
  <conditionalFormatting sqref="AT4:AY12">
    <cfRule type="cellIs" dxfId="51" priority="9" operator="equal">
      <formula>"[Warning messages will appear here]"</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election activeCell="D4" sqref="D4:O4"/>
    </sheetView>
  </sheetViews>
  <sheetFormatPr defaultColWidth="0" defaultRowHeight="15" zeroHeight="1" x14ac:dyDescent="0.25"/>
  <cols>
    <col min="1" max="1" width="1.42578125" style="1" customWidth="1"/>
    <col min="2" max="2" width="1.42578125" style="135"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3"/>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09"/>
      <c r="AU2" s="111"/>
    </row>
    <row r="3" spans="2:47" customFormat="1" x14ac:dyDescent="0.25">
      <c r="B3" s="341"/>
      <c r="C3" s="445" t="s">
        <v>78</v>
      </c>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N3" s="342"/>
      <c r="AO3" s="577" t="s">
        <v>79</v>
      </c>
      <c r="AP3" s="577"/>
      <c r="AQ3" s="577"/>
      <c r="AR3" s="577"/>
      <c r="AS3" s="577"/>
      <c r="AT3" s="577"/>
      <c r="AU3" s="294"/>
    </row>
    <row r="4" spans="2:47" s="5" customFormat="1" ht="20.100000000000001" customHeight="1" x14ac:dyDescent="0.25">
      <c r="B4" s="328"/>
      <c r="C4" s="329" t="s">
        <v>80</v>
      </c>
      <c r="D4" s="585" t="s">
        <v>81</v>
      </c>
      <c r="E4" s="586"/>
      <c r="F4" s="586"/>
      <c r="G4" s="586"/>
      <c r="H4" s="586"/>
      <c r="I4" s="586"/>
      <c r="J4" s="586"/>
      <c r="K4" s="586"/>
      <c r="L4" s="586"/>
      <c r="M4" s="586"/>
      <c r="N4" s="586"/>
      <c r="O4" s="587"/>
      <c r="P4" s="339"/>
      <c r="Q4" s="593" t="s">
        <v>82</v>
      </c>
      <c r="R4" s="593"/>
      <c r="S4" s="593"/>
      <c r="T4" s="593"/>
      <c r="U4" s="593"/>
      <c r="V4" s="593"/>
      <c r="W4" s="593"/>
      <c r="X4" s="593"/>
      <c r="Y4" s="645" t="s">
        <v>81</v>
      </c>
      <c r="Z4" s="645"/>
      <c r="AA4" s="645"/>
      <c r="AB4" s="645"/>
      <c r="AC4" s="645"/>
      <c r="AD4" s="645"/>
      <c r="AE4" s="645"/>
      <c r="AF4" s="645"/>
      <c r="AG4" s="645"/>
      <c r="AH4" s="645"/>
      <c r="AI4" s="645"/>
      <c r="AJ4" s="340"/>
      <c r="AK4" s="340"/>
      <c r="AL4" s="333"/>
      <c r="AM4" s="333"/>
      <c r="AN4" s="334"/>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 ",""),"/","")),0)),
ISERROR(MATCH(U14,INDIRECT(SUBSTITUTE(SUBSTITUTE(D14," ",""),"/","")),0)),
ISERROR(MATCH(U16,INDIRECT(SUBSTITUTE(SUBSTITUTE(D16," ",""),"/","")),0))),
"Pay Rate Not Applicable for Type of Work","[Warning messages will appear here]")))))))),"[Warning messages will appear here]")</f>
        <v>[Warning messages will appear here]</v>
      </c>
      <c r="AP4" s="637"/>
      <c r="AQ4" s="637"/>
      <c r="AR4" s="637"/>
      <c r="AS4" s="637"/>
      <c r="AT4" s="637"/>
      <c r="AU4" s="335"/>
    </row>
    <row r="5" spans="2:47" ht="4.5" customHeight="1" x14ac:dyDescent="0.25">
      <c r="B5" s="310"/>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8"/>
      <c r="C6" s="329" t="s">
        <v>83</v>
      </c>
      <c r="D6" s="588"/>
      <c r="E6" s="589"/>
      <c r="F6" s="589"/>
      <c r="G6" s="589"/>
      <c r="H6" s="589"/>
      <c r="I6" s="589"/>
      <c r="J6" s="589"/>
      <c r="K6" s="589"/>
      <c r="L6" s="589"/>
      <c r="M6" s="589"/>
      <c r="N6" s="589"/>
      <c r="O6" s="589"/>
      <c r="Q6" s="593" t="s">
        <v>84</v>
      </c>
      <c r="R6" s="593"/>
      <c r="S6" s="593"/>
      <c r="T6" s="593"/>
      <c r="U6" s="593"/>
      <c r="V6" s="593"/>
      <c r="W6" s="593"/>
      <c r="X6" s="593"/>
      <c r="Y6" s="646"/>
      <c r="Z6" s="646"/>
      <c r="AA6" s="646"/>
      <c r="AB6" s="646"/>
      <c r="AC6" s="646"/>
      <c r="AD6" s="646"/>
      <c r="AE6" s="646"/>
      <c r="AF6" s="646"/>
      <c r="AG6" s="646"/>
      <c r="AH6" s="646"/>
      <c r="AI6" s="646"/>
      <c r="AJ6" s="338"/>
      <c r="AK6" s="338"/>
      <c r="AL6" s="333"/>
      <c r="AM6" s="333"/>
      <c r="AN6" s="334"/>
      <c r="AO6" s="637"/>
      <c r="AP6" s="637"/>
      <c r="AQ6" s="637"/>
      <c r="AR6" s="637"/>
      <c r="AS6" s="637"/>
      <c r="AT6" s="637"/>
      <c r="AU6" s="335"/>
    </row>
    <row r="7" spans="2:47" ht="4.5" customHeight="1" x14ac:dyDescent="0.25">
      <c r="B7" s="310"/>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6"/>
      <c r="C8" s="329" t="s">
        <v>85</v>
      </c>
      <c r="D8" s="590" t="s">
        <v>86</v>
      </c>
      <c r="E8" s="591"/>
      <c r="F8" s="591"/>
      <c r="G8" s="591"/>
      <c r="H8" s="591"/>
      <c r="I8" s="591"/>
      <c r="J8" s="591"/>
      <c r="K8" s="591"/>
      <c r="L8" s="591"/>
      <c r="M8" s="591"/>
      <c r="N8" s="591"/>
      <c r="O8" s="592"/>
      <c r="Q8" s="593" t="s">
        <v>87</v>
      </c>
      <c r="R8" s="593"/>
      <c r="S8" s="593"/>
      <c r="T8" s="593"/>
      <c r="U8" s="593"/>
      <c r="V8" s="593"/>
      <c r="W8" s="593"/>
      <c r="X8" s="593"/>
      <c r="Y8" s="593"/>
      <c r="Z8" s="593"/>
      <c r="AA8" s="593"/>
      <c r="AB8" s="593"/>
      <c r="AC8" s="593"/>
      <c r="AD8" s="638" t="s">
        <v>88</v>
      </c>
      <c r="AE8" s="638"/>
      <c r="AF8" s="638"/>
      <c r="AG8" s="638"/>
      <c r="AH8" s="638"/>
      <c r="AI8" s="638"/>
      <c r="AJ8" s="337"/>
      <c r="AK8" s="337"/>
      <c r="AL8" s="333"/>
      <c r="AM8" s="333"/>
      <c r="AN8" s="334"/>
      <c r="AO8" s="637"/>
      <c r="AP8" s="637"/>
      <c r="AQ8" s="637"/>
      <c r="AR8" s="637"/>
      <c r="AS8" s="637"/>
      <c r="AT8" s="637"/>
      <c r="AU8" s="335"/>
    </row>
    <row r="9" spans="2:47" ht="4.5" customHeight="1" x14ac:dyDescent="0.25">
      <c r="B9" s="310"/>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5"/>
      <c r="AF9" s="145"/>
      <c r="AG9" s="145"/>
      <c r="AH9" s="146"/>
      <c r="AI9" s="147"/>
      <c r="AJ9" s="147"/>
      <c r="AK9" s="147"/>
      <c r="AN9" s="47"/>
      <c r="AO9" s="637"/>
      <c r="AP9" s="637"/>
      <c r="AQ9" s="637"/>
      <c r="AR9" s="637"/>
      <c r="AS9" s="637"/>
      <c r="AT9" s="637"/>
      <c r="AU9" s="51"/>
    </row>
    <row r="10" spans="2:47" s="5" customFormat="1" ht="20.100000000000001" customHeight="1" x14ac:dyDescent="0.25">
      <c r="B10" s="328"/>
      <c r="C10" s="329" t="s">
        <v>89</v>
      </c>
      <c r="D10" s="584" t="s">
        <v>90</v>
      </c>
      <c r="E10" s="584"/>
      <c r="F10" s="584"/>
      <c r="G10" s="584"/>
      <c r="H10" s="584"/>
      <c r="I10" s="584"/>
      <c r="J10" s="584"/>
      <c r="K10" s="584"/>
      <c r="L10" s="584"/>
      <c r="M10" s="584"/>
      <c r="N10" s="584"/>
      <c r="O10" s="584"/>
      <c r="P10" s="150" t="s">
        <v>14</v>
      </c>
      <c r="Q10" s="601" t="s">
        <v>91</v>
      </c>
      <c r="R10" s="602"/>
      <c r="S10" s="602"/>
      <c r="T10" s="602"/>
      <c r="U10" s="602"/>
      <c r="V10" s="585" t="s">
        <v>92</v>
      </c>
      <c r="W10" s="586"/>
      <c r="X10" s="586"/>
      <c r="Y10" s="586"/>
      <c r="Z10" s="586"/>
      <c r="AA10" s="586"/>
      <c r="AB10" s="586"/>
      <c r="AC10" s="586"/>
      <c r="AD10" s="586"/>
      <c r="AE10" s="586"/>
      <c r="AF10" s="586"/>
      <c r="AG10" s="586"/>
      <c r="AH10" s="586"/>
      <c r="AI10" s="587"/>
      <c r="AJ10" s="332"/>
      <c r="AK10" s="332"/>
      <c r="AL10" s="333"/>
      <c r="AM10" s="333"/>
      <c r="AN10" s="334"/>
      <c r="AO10" s="637"/>
      <c r="AP10" s="637"/>
      <c r="AQ10" s="637"/>
      <c r="AR10" s="637"/>
      <c r="AS10" s="637"/>
      <c r="AT10" s="637"/>
      <c r="AU10" s="335"/>
    </row>
    <row r="11" spans="2:47" ht="4.5" customHeight="1" x14ac:dyDescent="0.25">
      <c r="B11" s="310"/>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8"/>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8"/>
      <c r="C12" s="329" t="s">
        <v>93</v>
      </c>
      <c r="D12" s="766" t="s">
        <v>233</v>
      </c>
      <c r="E12" s="766"/>
      <c r="F12" s="766"/>
      <c r="G12" s="766"/>
      <c r="H12" s="766"/>
      <c r="I12" s="766"/>
      <c r="J12" s="766"/>
      <c r="K12" s="766"/>
      <c r="L12" s="766"/>
      <c r="M12" s="766"/>
      <c r="N12" s="766"/>
      <c r="O12" s="766"/>
      <c r="P12" s="150" t="s">
        <v>14</v>
      </c>
      <c r="Q12" s="601" t="s">
        <v>95</v>
      </c>
      <c r="R12" s="602"/>
      <c r="S12" s="602"/>
      <c r="T12" s="647"/>
      <c r="U12" s="642" t="s">
        <v>234</v>
      </c>
      <c r="V12" s="643"/>
      <c r="W12" s="643"/>
      <c r="X12" s="643"/>
      <c r="Y12" s="643"/>
      <c r="Z12" s="643"/>
      <c r="AA12" s="643"/>
      <c r="AB12" s="643"/>
      <c r="AC12" s="644"/>
      <c r="AD12" s="330" t="s">
        <v>14</v>
      </c>
      <c r="AE12" s="639"/>
      <c r="AF12" s="640"/>
      <c r="AG12" s="641"/>
      <c r="AH12" s="331" t="s">
        <v>97</v>
      </c>
      <c r="AI12" s="332"/>
      <c r="AJ12" s="332"/>
      <c r="AK12" s="332"/>
      <c r="AL12" s="333">
        <f>VLOOKUP(U12,RateRef,3,FALSE)</f>
        <v>14</v>
      </c>
      <c r="AM12" s="333" t="s">
        <v>98</v>
      </c>
      <c r="AN12" s="334"/>
      <c r="AO12" s="637"/>
      <c r="AP12" s="637"/>
      <c r="AQ12" s="637"/>
      <c r="AR12" s="637"/>
      <c r="AS12" s="637"/>
      <c r="AT12" s="637"/>
      <c r="AU12" s="335"/>
    </row>
    <row r="13" spans="2:47" ht="4.5" customHeight="1" x14ac:dyDescent="0.25">
      <c r="B13" s="310"/>
      <c r="C13" s="55"/>
      <c r="D13" s="55"/>
      <c r="E13" s="55"/>
      <c r="F13" s="55"/>
      <c r="G13" s="55"/>
      <c r="AN13" s="47"/>
      <c r="AO13" s="637"/>
      <c r="AP13" s="637"/>
      <c r="AQ13" s="637"/>
      <c r="AR13" s="637"/>
      <c r="AS13" s="637"/>
      <c r="AT13" s="637"/>
      <c r="AU13" s="51"/>
    </row>
    <row r="14" spans="2:47" s="301" customFormat="1" ht="20.100000000000001" hidden="1" customHeight="1" x14ac:dyDescent="0.25">
      <c r="B14" s="361"/>
      <c r="C14" s="362" t="s">
        <v>99</v>
      </c>
      <c r="D14" s="766" t="s">
        <v>233</v>
      </c>
      <c r="E14" s="766"/>
      <c r="F14" s="766"/>
      <c r="G14" s="766"/>
      <c r="H14" s="766"/>
      <c r="I14" s="766"/>
      <c r="J14" s="766"/>
      <c r="K14" s="766"/>
      <c r="L14" s="766"/>
      <c r="M14" s="766"/>
      <c r="N14" s="766"/>
      <c r="O14" s="766"/>
      <c r="P14" s="363" t="s">
        <v>14</v>
      </c>
      <c r="Q14" s="595" t="s">
        <v>100</v>
      </c>
      <c r="R14" s="596"/>
      <c r="S14" s="596"/>
      <c r="T14" s="597"/>
      <c r="U14" s="642" t="s">
        <v>234</v>
      </c>
      <c r="V14" s="643"/>
      <c r="W14" s="643"/>
      <c r="X14" s="643"/>
      <c r="Y14" s="643"/>
      <c r="Z14" s="643"/>
      <c r="AA14" s="643"/>
      <c r="AB14" s="643"/>
      <c r="AC14" s="644"/>
      <c r="AD14" s="364" t="s">
        <v>14</v>
      </c>
      <c r="AE14" s="605"/>
      <c r="AF14" s="606"/>
      <c r="AG14" s="607"/>
      <c r="AH14" s="331" t="s">
        <v>97</v>
      </c>
      <c r="AI14" s="365"/>
      <c r="AL14" s="301">
        <f>VLOOKUP(U14,RateRef,3,FALSE)</f>
        <v>14</v>
      </c>
      <c r="AM14" s="301" t="s">
        <v>98</v>
      </c>
      <c r="AN14" s="366"/>
      <c r="AO14" s="637"/>
      <c r="AP14" s="637"/>
      <c r="AQ14" s="637"/>
      <c r="AR14" s="637"/>
      <c r="AS14" s="637"/>
      <c r="AT14" s="637"/>
      <c r="AU14" s="368"/>
    </row>
    <row r="15" spans="2:47" customFormat="1" ht="4.5" hidden="1" customHeight="1" x14ac:dyDescent="0.25">
      <c r="B15" s="341"/>
      <c r="C15" s="367"/>
      <c r="D15" s="367"/>
      <c r="E15" s="367"/>
      <c r="F15" s="367"/>
      <c r="G15" s="367"/>
      <c r="AN15" s="342"/>
      <c r="AO15" s="637"/>
      <c r="AP15" s="637"/>
      <c r="AQ15" s="637"/>
      <c r="AR15" s="637"/>
      <c r="AS15" s="637"/>
      <c r="AT15" s="637"/>
      <c r="AU15" s="294"/>
    </row>
    <row r="16" spans="2:47" s="301" customFormat="1" ht="20.100000000000001" hidden="1" customHeight="1" x14ac:dyDescent="0.25">
      <c r="B16" s="361"/>
      <c r="C16" s="362" t="s">
        <v>101</v>
      </c>
      <c r="D16" s="766" t="s">
        <v>233</v>
      </c>
      <c r="E16" s="766"/>
      <c r="F16" s="766"/>
      <c r="G16" s="766"/>
      <c r="H16" s="766"/>
      <c r="I16" s="766"/>
      <c r="J16" s="766"/>
      <c r="K16" s="766"/>
      <c r="L16" s="766"/>
      <c r="M16" s="766"/>
      <c r="N16" s="766"/>
      <c r="O16" s="766"/>
      <c r="P16" s="363" t="s">
        <v>14</v>
      </c>
      <c r="Q16" s="595" t="s">
        <v>102</v>
      </c>
      <c r="R16" s="596"/>
      <c r="S16" s="596"/>
      <c r="T16" s="597"/>
      <c r="U16" s="642" t="s">
        <v>234</v>
      </c>
      <c r="V16" s="643"/>
      <c r="W16" s="643"/>
      <c r="X16" s="643"/>
      <c r="Y16" s="643"/>
      <c r="Z16" s="643"/>
      <c r="AA16" s="643"/>
      <c r="AB16" s="643"/>
      <c r="AC16" s="644"/>
      <c r="AD16" s="364" t="s">
        <v>14</v>
      </c>
      <c r="AE16" s="605">
        <v>0</v>
      </c>
      <c r="AF16" s="606"/>
      <c r="AG16" s="607"/>
      <c r="AH16" s="331" t="s">
        <v>97</v>
      </c>
      <c r="AI16" s="365"/>
      <c r="AL16" s="301">
        <f>VLOOKUP(U16,RateRef,3,FALSE)</f>
        <v>14</v>
      </c>
      <c r="AM16" s="301" t="s">
        <v>98</v>
      </c>
      <c r="AN16" s="366"/>
      <c r="AO16" s="637"/>
      <c r="AP16" s="637"/>
      <c r="AQ16" s="637"/>
      <c r="AR16" s="637"/>
      <c r="AS16" s="637"/>
      <c r="AT16" s="637"/>
      <c r="AU16" s="368"/>
    </row>
    <row r="17" spans="2:47" customFormat="1" ht="4.5" hidden="1" customHeight="1" x14ac:dyDescent="0.25">
      <c r="B17" s="341"/>
      <c r="C17" s="367"/>
      <c r="D17" s="367"/>
      <c r="E17" s="367"/>
      <c r="F17" s="367"/>
      <c r="G17" s="367"/>
      <c r="AN17" s="342"/>
      <c r="AT17" s="367"/>
      <c r="AU17" s="294"/>
    </row>
    <row r="18" spans="2:47" x14ac:dyDescent="0.25">
      <c r="B18" s="311" t="s">
        <v>103</v>
      </c>
      <c r="C18" s="5"/>
      <c r="D18" s="601" t="s">
        <v>104</v>
      </c>
      <c r="E18" s="602"/>
      <c r="F18" s="602"/>
      <c r="G18" s="604"/>
      <c r="H18" s="578" t="s">
        <v>105</v>
      </c>
      <c r="I18" s="578"/>
      <c r="J18" s="578"/>
      <c r="K18" s="579"/>
      <c r="L18" s="578" t="s">
        <v>106</v>
      </c>
      <c r="M18" s="578"/>
      <c r="N18" s="578"/>
      <c r="O18" s="579"/>
      <c r="P18" s="578" t="s">
        <v>107</v>
      </c>
      <c r="Q18" s="578"/>
      <c r="R18" s="578"/>
      <c r="S18" s="579"/>
      <c r="T18" s="602" t="s">
        <v>108</v>
      </c>
      <c r="U18" s="602"/>
      <c r="V18" s="602"/>
      <c r="W18" s="604"/>
      <c r="X18" s="578" t="s">
        <v>109</v>
      </c>
      <c r="Y18" s="578"/>
      <c r="Z18" s="578"/>
      <c r="AA18" s="579"/>
      <c r="AB18" s="578" t="s">
        <v>110</v>
      </c>
      <c r="AC18" s="578"/>
      <c r="AD18" s="578"/>
      <c r="AE18" s="578"/>
      <c r="AF18" s="622" t="s">
        <v>111</v>
      </c>
      <c r="AG18" s="578"/>
      <c r="AH18" s="578"/>
      <c r="AI18" s="623"/>
      <c r="AJ18" s="150"/>
      <c r="AK18" s="150"/>
      <c r="AL18" s="319">
        <f>VLOOKUP(D8,ClaimPeriods,2,FALSE)</f>
        <v>45712</v>
      </c>
      <c r="AM18" s="320">
        <f>VLOOKUP(D8,ClaimPeriods,4,FALSE)</f>
        <v>4</v>
      </c>
      <c r="AN18" s="44"/>
      <c r="AO18" s="613" t="s">
        <v>112</v>
      </c>
      <c r="AP18" s="613"/>
      <c r="AQ18" s="613"/>
      <c r="AR18" s="613"/>
      <c r="AS18" s="613"/>
      <c r="AT18" s="613"/>
      <c r="AU18" s="46"/>
    </row>
    <row r="19" spans="2:47" ht="14.45" customHeight="1" x14ac:dyDescent="0.25">
      <c r="B19" s="312">
        <f>AL18-WEEKDAY(AL18,3)</f>
        <v>45712</v>
      </c>
      <c r="C19" s="325" t="s">
        <v>113</v>
      </c>
      <c r="D19" s="538">
        <f>IF(ISNA(B19),"",B19)</f>
        <v>45712</v>
      </c>
      <c r="E19" s="539"/>
      <c r="F19" s="539"/>
      <c r="G19" s="581"/>
      <c r="H19" s="580">
        <f>IF(ISNA(B19),"",D19+1)</f>
        <v>45713</v>
      </c>
      <c r="I19" s="539"/>
      <c r="J19" s="539"/>
      <c r="K19" s="581"/>
      <c r="L19" s="580">
        <f>IF(ISNA(B19),"",H19+1)</f>
        <v>45714</v>
      </c>
      <c r="M19" s="539"/>
      <c r="N19" s="539"/>
      <c r="O19" s="581"/>
      <c r="P19" s="580">
        <f>IF(ISNA(B19),"",L19+1)</f>
        <v>45715</v>
      </c>
      <c r="Q19" s="539"/>
      <c r="R19" s="539"/>
      <c r="S19" s="581"/>
      <c r="T19" s="580">
        <f>IF(ISNA(B19),"",P19+1)</f>
        <v>45716</v>
      </c>
      <c r="U19" s="539"/>
      <c r="V19" s="539"/>
      <c r="W19" s="581"/>
      <c r="X19" s="580">
        <f>IF(ISNA(B19),"",T19+1)</f>
        <v>45717</v>
      </c>
      <c r="Y19" s="539"/>
      <c r="Z19" s="539"/>
      <c r="AA19" s="581"/>
      <c r="AB19" s="580">
        <f>IF(ISNA(B19),"",X19+1)</f>
        <v>45718</v>
      </c>
      <c r="AC19" s="539"/>
      <c r="AD19" s="539"/>
      <c r="AE19" s="603"/>
      <c r="AF19" s="538" t="str">
        <f>IF(AD8="Yes",VLOOKUP(B19,TermTime,2,FALSE),"Week Total")</f>
        <v>Week Total</v>
      </c>
      <c r="AG19" s="539"/>
      <c r="AH19" s="539"/>
      <c r="AI19" s="540"/>
      <c r="AJ19" s="663" t="str">
        <f>IF(OR(AL32&gt;36,AM32="FALSE",AND(AL32&gt;20,AD8="Yes")),"WARNING","")</f>
        <v/>
      </c>
      <c r="AK19" s="137"/>
      <c r="AL19" s="321"/>
      <c r="AM19" s="321"/>
      <c r="AN19" s="47"/>
      <c r="AO19" s="654" t="s">
        <v>114</v>
      </c>
      <c r="AP19" s="654"/>
      <c r="AQ19" s="654"/>
      <c r="AR19" s="654"/>
      <c r="AS19" s="654"/>
      <c r="AT19" s="654"/>
      <c r="AU19" s="51"/>
    </row>
    <row r="20" spans="2:47" s="65" customFormat="1" ht="14.45" hidden="1" customHeight="1" x14ac:dyDescent="0.25">
      <c r="B20" s="313"/>
      <c r="C20" s="152" t="s">
        <v>115</v>
      </c>
      <c r="D20" s="153">
        <f>DATEDIF($D$6,D$19,"Y")</f>
        <v>125</v>
      </c>
      <c r="E20" s="154">
        <f>VLOOKUP(D20,Rates!$C:$D,2,1)</f>
        <v>6</v>
      </c>
      <c r="F20" s="155">
        <f>HLOOKUP(G20,Rates,E20,FALSE)</f>
        <v>11.44</v>
      </c>
      <c r="G20" s="156" t="str">
        <f>HLOOKUP(D$19,Rates!$1:$2,2,1)</f>
        <v>Q</v>
      </c>
      <c r="H20" s="157">
        <f>DATEDIF($D$6,H$19,"Y")</f>
        <v>125</v>
      </c>
      <c r="I20" s="154">
        <f>VLOOKUP(H20,Rates!$C:$D,2,1)</f>
        <v>6</v>
      </c>
      <c r="J20" s="158">
        <f>HLOOKUP(K20,Rates,I20,FALSE)</f>
        <v>11.44</v>
      </c>
      <c r="K20" s="156" t="str">
        <f>HLOOKUP(H$19,Rates!$1:$2,2,1)</f>
        <v>Q</v>
      </c>
      <c r="L20" s="157">
        <f>DATEDIF($D$6,L$19,"Y")</f>
        <v>125</v>
      </c>
      <c r="M20" s="154">
        <f>VLOOKUP(L20,Rates!$C:$D,2,1)</f>
        <v>6</v>
      </c>
      <c r="N20" s="158">
        <f>HLOOKUP(O20,Rates,M20,FALSE)</f>
        <v>11.44</v>
      </c>
      <c r="O20" s="156" t="str">
        <f>HLOOKUP(L$19,Rates!$1:$2,2,1)</f>
        <v>Q</v>
      </c>
      <c r="P20" s="157">
        <f>DATEDIF($D$6,P$19,"Y")</f>
        <v>125</v>
      </c>
      <c r="Q20" s="154">
        <f>VLOOKUP(P20,Rates!$C:$D,2,1)</f>
        <v>6</v>
      </c>
      <c r="R20" s="158">
        <f>HLOOKUP(S20,Rates,Q20,FALSE)</f>
        <v>11.44</v>
      </c>
      <c r="S20" s="156" t="str">
        <f>HLOOKUP(P$19,Rates!$1:$2,2,1)</f>
        <v>Q</v>
      </c>
      <c r="T20" s="157">
        <f>DATEDIF($D$6,T$19,"Y")</f>
        <v>125</v>
      </c>
      <c r="U20" s="154">
        <f>VLOOKUP(T20,Rates!$C:$D,2,1)</f>
        <v>6</v>
      </c>
      <c r="V20" s="158">
        <f>HLOOKUP(W20,Rates,U20,FALSE)</f>
        <v>11.44</v>
      </c>
      <c r="W20" s="156" t="str">
        <f>HLOOKUP(T$19,Rates!$1:$2,2,1)</f>
        <v>Q</v>
      </c>
      <c r="X20" s="157">
        <f>DATEDIF($D$6,X$19,"Y")</f>
        <v>125</v>
      </c>
      <c r="Y20" s="154">
        <f>VLOOKUP(X20,Rates!$C:$D,2,1)</f>
        <v>6</v>
      </c>
      <c r="Z20" s="158">
        <f>HLOOKUP(AA20,Rates,Y20,FALSE)</f>
        <v>11.44</v>
      </c>
      <c r="AA20" s="156" t="str">
        <f>HLOOKUP(X$19,Rates!$1:$2,2,1)</f>
        <v>R</v>
      </c>
      <c r="AB20" s="157">
        <f>DATEDIF($D$6,AB$19,"Y")</f>
        <v>125</v>
      </c>
      <c r="AC20" s="154">
        <f>VLOOKUP(AB20,Rates!$C:$D,2,1)</f>
        <v>6</v>
      </c>
      <c r="AD20" s="158">
        <f>HLOOKUP(AE20,Rates,AC20,FALSE)</f>
        <v>11.44</v>
      </c>
      <c r="AE20" s="156" t="str">
        <f>HLOOKUP(AB$19,Rates!$1:$2,2,1)</f>
        <v>R</v>
      </c>
      <c r="AF20" s="510"/>
      <c r="AG20" s="511"/>
      <c r="AH20" s="511"/>
      <c r="AI20" s="512"/>
      <c r="AJ20" s="663"/>
      <c r="AK20" s="137"/>
      <c r="AN20" s="139"/>
      <c r="AO20" s="654"/>
      <c r="AP20" s="654"/>
      <c r="AQ20" s="654"/>
      <c r="AR20" s="654"/>
      <c r="AS20" s="654"/>
      <c r="AT20" s="654"/>
      <c r="AU20" s="140"/>
    </row>
    <row r="21" spans="2:47" s="65" customFormat="1" ht="14.45" hidden="1" customHeight="1" x14ac:dyDescent="0.25">
      <c r="B21" s="313"/>
      <c r="C21" s="152" t="s">
        <v>116</v>
      </c>
      <c r="D21" s="521">
        <f>D22+(F22/60)</f>
        <v>0</v>
      </c>
      <c r="E21" s="495"/>
      <c r="F21" s="495"/>
      <c r="G21" s="496"/>
      <c r="H21" s="495">
        <f>H22+(J22/60)</f>
        <v>0</v>
      </c>
      <c r="I21" s="495"/>
      <c r="J21" s="495"/>
      <c r="K21" s="496"/>
      <c r="L21" s="495">
        <f>L22+(N22/60)</f>
        <v>0</v>
      </c>
      <c r="M21" s="495"/>
      <c r="N21" s="495"/>
      <c r="O21" s="496"/>
      <c r="P21" s="495">
        <f>P22+(R22/60)</f>
        <v>0</v>
      </c>
      <c r="Q21" s="495"/>
      <c r="R21" s="495"/>
      <c r="S21" s="496"/>
      <c r="T21" s="495">
        <f>T22+(V22/60)</f>
        <v>0</v>
      </c>
      <c r="U21" s="495"/>
      <c r="V21" s="495"/>
      <c r="W21" s="496"/>
      <c r="X21" s="495">
        <f>X22+(Z22/60)</f>
        <v>0</v>
      </c>
      <c r="Y21" s="495"/>
      <c r="Z21" s="495"/>
      <c r="AA21" s="496"/>
      <c r="AB21" s="495">
        <f>AB22+(AD22/60)</f>
        <v>0</v>
      </c>
      <c r="AC21" s="495"/>
      <c r="AD21" s="495"/>
      <c r="AE21" s="496"/>
      <c r="AF21" s="521">
        <f>SUM(D21:AE21)</f>
        <v>0</v>
      </c>
      <c r="AG21" s="495"/>
      <c r="AH21" s="495"/>
      <c r="AI21" s="522"/>
      <c r="AJ21" s="663"/>
      <c r="AK21" s="137"/>
      <c r="AN21" s="139"/>
      <c r="AO21" s="654"/>
      <c r="AP21" s="654"/>
      <c r="AQ21" s="654"/>
      <c r="AR21" s="654"/>
      <c r="AS21" s="654"/>
      <c r="AT21" s="654"/>
      <c r="AU21" s="140"/>
    </row>
    <row r="22" spans="2:47" ht="20.100000000000001" customHeight="1" x14ac:dyDescent="0.25">
      <c r="B22" s="312"/>
      <c r="C22" s="159" t="s">
        <v>117</v>
      </c>
      <c r="D22" s="169"/>
      <c r="E22" s="160" t="s">
        <v>118</v>
      </c>
      <c r="F22" s="170"/>
      <c r="G22" s="161" t="s">
        <v>119</v>
      </c>
      <c r="H22" s="171"/>
      <c r="I22" s="160" t="s">
        <v>118</v>
      </c>
      <c r="J22" s="170"/>
      <c r="K22" s="161" t="s">
        <v>119</v>
      </c>
      <c r="L22" s="171"/>
      <c r="M22" s="160" t="s">
        <v>118</v>
      </c>
      <c r="N22" s="170"/>
      <c r="O22" s="161" t="s">
        <v>119</v>
      </c>
      <c r="P22" s="171"/>
      <c r="Q22" s="160" t="s">
        <v>118</v>
      </c>
      <c r="R22" s="170"/>
      <c r="S22" s="161" t="s">
        <v>119</v>
      </c>
      <c r="T22" s="171"/>
      <c r="U22" s="160" t="s">
        <v>118</v>
      </c>
      <c r="V22" s="170"/>
      <c r="W22" s="161" t="s">
        <v>119</v>
      </c>
      <c r="X22" s="171"/>
      <c r="Y22" s="160" t="s">
        <v>118</v>
      </c>
      <c r="Z22" s="170"/>
      <c r="AA22" s="161" t="s">
        <v>119</v>
      </c>
      <c r="AB22" s="171"/>
      <c r="AC22" s="160" t="s">
        <v>118</v>
      </c>
      <c r="AD22" s="170"/>
      <c r="AE22" s="162" t="s">
        <v>119</v>
      </c>
      <c r="AF22" s="163">
        <f>ROUNDDOWN(AF21,0)</f>
        <v>0</v>
      </c>
      <c r="AG22" s="164" t="s">
        <v>118</v>
      </c>
      <c r="AH22" s="165">
        <f>(AF21-AF22)*60</f>
        <v>0</v>
      </c>
      <c r="AI22" s="166" t="s">
        <v>119</v>
      </c>
      <c r="AJ22" s="663"/>
      <c r="AK22" s="137"/>
      <c r="AL22" s="174"/>
      <c r="AM22" s="174"/>
      <c r="AN22" s="47"/>
      <c r="AO22" s="654"/>
      <c r="AP22" s="654"/>
      <c r="AQ22" s="654"/>
      <c r="AR22" s="654"/>
      <c r="AS22" s="654"/>
      <c r="AT22" s="654"/>
      <c r="AU22" s="51"/>
    </row>
    <row r="23" spans="2:47" x14ac:dyDescent="0.25">
      <c r="B23" s="312"/>
      <c r="C23" s="167" t="s">
        <v>120</v>
      </c>
      <c r="D23" s="509">
        <f>MAX(F20,IF($U$12=$AM$12,$AE$12,HLOOKUP(G20,Rates,$AL$12,FALSE)))</f>
        <v>16.25</v>
      </c>
      <c r="E23" s="500"/>
      <c r="F23" s="500"/>
      <c r="G23" s="501"/>
      <c r="H23" s="499">
        <f>MAX(J20,IF($U$12=$AM$12,$AE$12,HLOOKUP(K20,Rates,$AL$12,FALSE)))</f>
        <v>16.25</v>
      </c>
      <c r="I23" s="500"/>
      <c r="J23" s="500"/>
      <c r="K23" s="501"/>
      <c r="L23" s="499">
        <f>MAX(N20,IF($U$12=$AM$12,$AE$12,HLOOKUP(O20,Rates,$AL$12,FALSE)))</f>
        <v>16.25</v>
      </c>
      <c r="M23" s="500"/>
      <c r="N23" s="500"/>
      <c r="O23" s="501"/>
      <c r="P23" s="499">
        <f>MAX(R20,IF($U$12=$AM$12,$AE$12,HLOOKUP(S20,Rates,$AL$12,FALSE)))</f>
        <v>16.25</v>
      </c>
      <c r="Q23" s="500"/>
      <c r="R23" s="500"/>
      <c r="S23" s="501"/>
      <c r="T23" s="499">
        <f>MAX(V20,IF($U$12=$AM$12,$AE$12,HLOOKUP(W20,Rates,$AL$12,FALSE)))</f>
        <v>16.25</v>
      </c>
      <c r="U23" s="500"/>
      <c r="V23" s="500"/>
      <c r="W23" s="501"/>
      <c r="X23" s="499">
        <f>MAX(Z20,IF($U$12=$AM$12,$AE$12,HLOOKUP(AA20,Rates,$AL$12,FALSE)))</f>
        <v>16.41</v>
      </c>
      <c r="Y23" s="500"/>
      <c r="Z23" s="500"/>
      <c r="AA23" s="501"/>
      <c r="AB23" s="499">
        <f>MAX(AD20,IF($U$12=$AM$12,$AE$12,HLOOKUP(AE20,Rates,$AL$12,FALSE)))</f>
        <v>16.41</v>
      </c>
      <c r="AC23" s="500"/>
      <c r="AD23" s="500"/>
      <c r="AE23" s="519"/>
      <c r="AF23" s="516">
        <f>SUMPRODUCT(D23:AE23,D21:AE21)</f>
        <v>0</v>
      </c>
      <c r="AG23" s="517"/>
      <c r="AH23" s="517"/>
      <c r="AI23" s="518"/>
      <c r="AJ23" s="663"/>
      <c r="AK23" s="137"/>
      <c r="AL23" s="322">
        <f>AF23*IF($U$12="Demonstrator Rate",0.1711,0.1207)</f>
        <v>0</v>
      </c>
      <c r="AN23" s="47"/>
      <c r="AO23" s="655"/>
      <c r="AP23" s="655"/>
      <c r="AQ23" s="655"/>
      <c r="AR23" s="655"/>
      <c r="AS23" s="655"/>
      <c r="AT23" s="655"/>
      <c r="AU23" s="51"/>
    </row>
    <row r="24" spans="2:47" s="65" customFormat="1" ht="14.45" hidden="1" customHeight="1" x14ac:dyDescent="0.25">
      <c r="B24" s="313"/>
      <c r="C24" s="152" t="s">
        <v>121</v>
      </c>
      <c r="D24" s="153">
        <f>DATEDIF($D$6,D$19,"Y")</f>
        <v>125</v>
      </c>
      <c r="E24" s="154">
        <f>VLOOKUP(D24,Rates!$C:$D,2,1)</f>
        <v>6</v>
      </c>
      <c r="F24" s="155">
        <f>HLOOKUP(G24,Rates,E24,FALSE)</f>
        <v>11.44</v>
      </c>
      <c r="G24" s="156" t="str">
        <f>HLOOKUP(D$19,Rates!$1:$2,2,1)</f>
        <v>Q</v>
      </c>
      <c r="H24" s="157">
        <f>DATEDIF($D$6,H$19,"Y")</f>
        <v>125</v>
      </c>
      <c r="I24" s="154">
        <f>VLOOKUP(H24,Rates!$C:$D,2,1)</f>
        <v>6</v>
      </c>
      <c r="J24" s="158">
        <f>HLOOKUP(K24,Rates,I24,FALSE)</f>
        <v>11.44</v>
      </c>
      <c r="K24" s="156" t="str">
        <f>HLOOKUP(H$19,Rates!$1:$2,2,1)</f>
        <v>Q</v>
      </c>
      <c r="L24" s="157">
        <f>DATEDIF($D$6,L$19,"Y")</f>
        <v>125</v>
      </c>
      <c r="M24" s="154">
        <f>VLOOKUP(L24,Rates!$C:$D,2,1)</f>
        <v>6</v>
      </c>
      <c r="N24" s="158">
        <f>HLOOKUP(O24,Rates,M24,FALSE)</f>
        <v>11.44</v>
      </c>
      <c r="O24" s="156" t="str">
        <f>HLOOKUP(L$19,Rates!$1:$2,2,1)</f>
        <v>Q</v>
      </c>
      <c r="P24" s="157">
        <f>DATEDIF($D$6,P$19,"Y")</f>
        <v>125</v>
      </c>
      <c r="Q24" s="154">
        <f>VLOOKUP(P24,Rates!$C:$D,2,1)</f>
        <v>6</v>
      </c>
      <c r="R24" s="158">
        <f>HLOOKUP(S24,Rates,Q24,FALSE)</f>
        <v>11.44</v>
      </c>
      <c r="S24" s="168" t="str">
        <f>HLOOKUP(P$19,Rates!$1:$2,2,1)</f>
        <v>Q</v>
      </c>
      <c r="T24" s="157">
        <f>DATEDIF($D$6,T$19,"Y")</f>
        <v>125</v>
      </c>
      <c r="U24" s="154">
        <f>VLOOKUP(T24,Rates!$C:$D,2,1)</f>
        <v>6</v>
      </c>
      <c r="V24" s="158">
        <f>HLOOKUP(W24,Rates,U24,FALSE)</f>
        <v>11.44</v>
      </c>
      <c r="W24" s="156" t="str">
        <f>HLOOKUP(T$19,Rates!$1:$2,2,1)</f>
        <v>Q</v>
      </c>
      <c r="X24" s="157">
        <f>DATEDIF($D$6,X$19,"Y")</f>
        <v>125</v>
      </c>
      <c r="Y24" s="154">
        <f>VLOOKUP(X24,Rates!$C:$D,2,1)</f>
        <v>6</v>
      </c>
      <c r="Z24" s="158">
        <f>HLOOKUP(AA24,Rates,Y24,FALSE)</f>
        <v>11.44</v>
      </c>
      <c r="AA24" s="168" t="str">
        <f>HLOOKUP(X$19,Rates!$1:$2,2,1)</f>
        <v>R</v>
      </c>
      <c r="AB24" s="157">
        <f>DATEDIF($D$6,AB$19,"Y")</f>
        <v>125</v>
      </c>
      <c r="AC24" s="154">
        <f>VLOOKUP(AB24,Rates!$C:$D,2,1)</f>
        <v>6</v>
      </c>
      <c r="AD24" s="158">
        <f>HLOOKUP(AE24,Rates,AC24,FALSE)</f>
        <v>11.44</v>
      </c>
      <c r="AE24" s="156" t="str">
        <f>HLOOKUP(AB$19,Rates!$1:$2,2,1)</f>
        <v>R</v>
      </c>
      <c r="AF24" s="510"/>
      <c r="AG24" s="511"/>
      <c r="AH24" s="511"/>
      <c r="AI24" s="512"/>
      <c r="AJ24" s="663"/>
      <c r="AK24" s="137"/>
      <c r="AN24" s="139"/>
      <c r="AO24" s="358"/>
      <c r="AP24" s="359"/>
      <c r="AQ24" s="359"/>
      <c r="AR24" s="359"/>
      <c r="AS24" s="359"/>
      <c r="AT24" s="360"/>
      <c r="AU24" s="140"/>
    </row>
    <row r="25" spans="2:47" s="65" customFormat="1" ht="14.45" hidden="1" customHeight="1" x14ac:dyDescent="0.25">
      <c r="B25" s="313"/>
      <c r="C25" s="152" t="s">
        <v>122</v>
      </c>
      <c r="D25" s="521">
        <f>D26+(F26/60)</f>
        <v>0</v>
      </c>
      <c r="E25" s="495"/>
      <c r="F25" s="495"/>
      <c r="G25" s="496"/>
      <c r="H25" s="495">
        <f>H26+(J26/60)</f>
        <v>0</v>
      </c>
      <c r="I25" s="495"/>
      <c r="J25" s="495"/>
      <c r="K25" s="496"/>
      <c r="L25" s="495">
        <f>L26+(N26/60)</f>
        <v>0</v>
      </c>
      <c r="M25" s="495"/>
      <c r="N25" s="495"/>
      <c r="O25" s="496"/>
      <c r="P25" s="495">
        <f>P26+(R26/60)</f>
        <v>0</v>
      </c>
      <c r="Q25" s="495"/>
      <c r="R25" s="495"/>
      <c r="S25" s="496"/>
      <c r="T25" s="495">
        <f>T26+(V26/60)</f>
        <v>0</v>
      </c>
      <c r="U25" s="495"/>
      <c r="V25" s="495"/>
      <c r="W25" s="496"/>
      <c r="X25" s="495">
        <f>X26+(Z26/60)</f>
        <v>0</v>
      </c>
      <c r="Y25" s="495"/>
      <c r="Z25" s="495"/>
      <c r="AA25" s="496"/>
      <c r="AB25" s="495">
        <f>AB26+(AD26/60)</f>
        <v>0</v>
      </c>
      <c r="AC25" s="495"/>
      <c r="AD25" s="495"/>
      <c r="AE25" s="496"/>
      <c r="AF25" s="521">
        <f>SUM(D25:AE25)</f>
        <v>0</v>
      </c>
      <c r="AG25" s="495"/>
      <c r="AH25" s="495"/>
      <c r="AI25" s="522"/>
      <c r="AJ25" s="663"/>
      <c r="AK25" s="137"/>
      <c r="AN25" s="139"/>
      <c r="AO25" s="358"/>
      <c r="AP25" s="359"/>
      <c r="AQ25" s="359"/>
      <c r="AR25" s="359"/>
      <c r="AS25" s="359"/>
      <c r="AT25" s="360"/>
      <c r="AU25" s="140"/>
    </row>
    <row r="26" spans="2:47" ht="20.100000000000001" hidden="1" customHeight="1" x14ac:dyDescent="0.25">
      <c r="B26" s="312"/>
      <c r="C26" s="159" t="s">
        <v>123</v>
      </c>
      <c r="D26" s="169"/>
      <c r="E26" s="160" t="s">
        <v>118</v>
      </c>
      <c r="F26" s="170"/>
      <c r="G26" s="161" t="s">
        <v>119</v>
      </c>
      <c r="H26" s="171"/>
      <c r="I26" s="160" t="s">
        <v>118</v>
      </c>
      <c r="J26" s="170"/>
      <c r="K26" s="161" t="s">
        <v>119</v>
      </c>
      <c r="L26" s="171"/>
      <c r="M26" s="160" t="s">
        <v>118</v>
      </c>
      <c r="N26" s="170"/>
      <c r="O26" s="161" t="s">
        <v>119</v>
      </c>
      <c r="P26" s="171"/>
      <c r="Q26" s="160" t="s">
        <v>118</v>
      </c>
      <c r="R26" s="170"/>
      <c r="S26" s="161" t="s">
        <v>119</v>
      </c>
      <c r="T26" s="171"/>
      <c r="U26" s="160" t="s">
        <v>118</v>
      </c>
      <c r="V26" s="170"/>
      <c r="W26" s="161" t="s">
        <v>119</v>
      </c>
      <c r="X26" s="171"/>
      <c r="Y26" s="160" t="s">
        <v>118</v>
      </c>
      <c r="Z26" s="170"/>
      <c r="AA26" s="161" t="s">
        <v>119</v>
      </c>
      <c r="AB26" s="171"/>
      <c r="AC26" s="160" t="s">
        <v>118</v>
      </c>
      <c r="AD26" s="170"/>
      <c r="AE26" s="162" t="s">
        <v>119</v>
      </c>
      <c r="AF26" s="163">
        <f>ROUNDDOWN(AF25,0)</f>
        <v>0</v>
      </c>
      <c r="AG26" s="164" t="s">
        <v>118</v>
      </c>
      <c r="AH26" s="165">
        <f>(AF25-AF26)*60</f>
        <v>0</v>
      </c>
      <c r="AI26" s="166" t="s">
        <v>119</v>
      </c>
      <c r="AJ26" s="663"/>
      <c r="AK26" s="137"/>
      <c r="AL26" s="174"/>
      <c r="AM26" s="174"/>
      <c r="AN26" s="47"/>
      <c r="AO26" s="358"/>
      <c r="AP26" s="359"/>
      <c r="AQ26" s="359"/>
      <c r="AR26" s="359"/>
      <c r="AS26" s="359"/>
      <c r="AT26" s="360"/>
      <c r="AU26" s="51"/>
    </row>
    <row r="27" spans="2:47" ht="14.45" hidden="1" customHeight="1" x14ac:dyDescent="0.25">
      <c r="B27" s="312"/>
      <c r="C27" s="167" t="s">
        <v>124</v>
      </c>
      <c r="D27" s="509">
        <f>MAX(F24,IF($U$14=$AM$14,$AE$14,HLOOKUP(G24,Rates,$AL$14,FALSE)))</f>
        <v>16.25</v>
      </c>
      <c r="E27" s="500"/>
      <c r="F27" s="500"/>
      <c r="G27" s="501"/>
      <c r="H27" s="499">
        <f>MAX(J24,IF($U$14=$AM$14,$AE$14,HLOOKUP(K24,Rates,$AL$14,FALSE)))</f>
        <v>16.25</v>
      </c>
      <c r="I27" s="500"/>
      <c r="J27" s="500"/>
      <c r="K27" s="501"/>
      <c r="L27" s="499">
        <f>MAX(N24,IF($U$14=$AM$14,$AE$14,HLOOKUP(O24,Rates,$AL$14,FALSE)))</f>
        <v>16.25</v>
      </c>
      <c r="M27" s="500"/>
      <c r="N27" s="500"/>
      <c r="O27" s="501"/>
      <c r="P27" s="499">
        <f>MAX(R24,IF($U$14=$AM$14,$AE$14,HLOOKUP(S24,Rates,$AL$14,FALSE)))</f>
        <v>16.25</v>
      </c>
      <c r="Q27" s="500"/>
      <c r="R27" s="500"/>
      <c r="S27" s="501"/>
      <c r="T27" s="499">
        <f>MAX(V24,IF($U$14=$AM$14,$AE$14,HLOOKUP(W24,Rates,$AL$14,FALSE)))</f>
        <v>16.25</v>
      </c>
      <c r="U27" s="500"/>
      <c r="V27" s="500"/>
      <c r="W27" s="501"/>
      <c r="X27" s="499">
        <f>MAX(Z24,IF($U$14=$AM$14,$AE$14,HLOOKUP(AA24,Rates,$AL$14,FALSE)))</f>
        <v>16.41</v>
      </c>
      <c r="Y27" s="500"/>
      <c r="Z27" s="500"/>
      <c r="AA27" s="501"/>
      <c r="AB27" s="499">
        <f>MAX(AD24,IF($U$14=$AM$14,$AE$14,HLOOKUP(AE24,Rates,$AL$14,FALSE)))</f>
        <v>16.41</v>
      </c>
      <c r="AC27" s="500"/>
      <c r="AD27" s="500"/>
      <c r="AE27" s="519"/>
      <c r="AF27" s="516">
        <f>SUMPRODUCT(D27:AE27,D25:AE25)</f>
        <v>0</v>
      </c>
      <c r="AG27" s="517"/>
      <c r="AH27" s="517"/>
      <c r="AI27" s="518"/>
      <c r="AJ27" s="663"/>
      <c r="AK27" s="137"/>
      <c r="AL27" s="322">
        <f>AF27*IF($U$14="Demonstrator Rate",0.1711,0.1207)</f>
        <v>0</v>
      </c>
      <c r="AN27" s="47"/>
      <c r="AO27" s="358"/>
      <c r="AP27" s="359"/>
      <c r="AQ27" s="359"/>
      <c r="AR27" s="359"/>
      <c r="AS27" s="359"/>
      <c r="AT27" s="360"/>
      <c r="AU27" s="51"/>
    </row>
    <row r="28" spans="2:47" s="65" customFormat="1" ht="14.45" hidden="1" customHeight="1" x14ac:dyDescent="0.25">
      <c r="B28" s="313"/>
      <c r="C28" s="152" t="s">
        <v>125</v>
      </c>
      <c r="D28" s="153">
        <f>DATEDIF($D$6,D$19,"Y")</f>
        <v>125</v>
      </c>
      <c r="E28" s="154">
        <f>VLOOKUP(D28,Rates!$C:$D,2,1)</f>
        <v>6</v>
      </c>
      <c r="F28" s="155">
        <f>HLOOKUP(G28,Rates,E28,FALSE)</f>
        <v>11.44</v>
      </c>
      <c r="G28" s="156" t="str">
        <f>HLOOKUP(D$19,Rates!$1:$2,2,1)</f>
        <v>Q</v>
      </c>
      <c r="H28" s="157">
        <f>DATEDIF($D$6,H$19,"Y")</f>
        <v>125</v>
      </c>
      <c r="I28" s="154">
        <f>VLOOKUP(H28,Rates!$C:$D,2,1)</f>
        <v>6</v>
      </c>
      <c r="J28" s="158">
        <f>HLOOKUP(K28,Rates,I28,FALSE)</f>
        <v>11.44</v>
      </c>
      <c r="K28" s="156" t="str">
        <f>HLOOKUP(H$19,Rates!$1:$2,2,1)</f>
        <v>Q</v>
      </c>
      <c r="L28" s="157">
        <f>DATEDIF($D$6,L$19,"Y")</f>
        <v>125</v>
      </c>
      <c r="M28" s="154">
        <f>VLOOKUP(L28,Rates!$C:$D,2,1)</f>
        <v>6</v>
      </c>
      <c r="N28" s="158">
        <f>HLOOKUP(O28,Rates,M28,FALSE)</f>
        <v>11.44</v>
      </c>
      <c r="O28" s="156" t="str">
        <f>HLOOKUP(L$19,Rates!$1:$2,2,1)</f>
        <v>Q</v>
      </c>
      <c r="P28" s="157">
        <f>DATEDIF($D$6,P$19,"Y")</f>
        <v>125</v>
      </c>
      <c r="Q28" s="154">
        <f>VLOOKUP(P28,Rates!$C:$D,2,1)</f>
        <v>6</v>
      </c>
      <c r="R28" s="158">
        <f>HLOOKUP(S28,Rates,Q28,FALSE)</f>
        <v>11.44</v>
      </c>
      <c r="S28" s="156" t="str">
        <f>HLOOKUP(P$19,Rates!$1:$2,2,1)</f>
        <v>Q</v>
      </c>
      <c r="T28" s="157">
        <f>DATEDIF($D$6,T$19,"Y")</f>
        <v>125</v>
      </c>
      <c r="U28" s="154">
        <f>VLOOKUP(T28,Rates!$C:$D,2,1)</f>
        <v>6</v>
      </c>
      <c r="V28" s="158">
        <f>HLOOKUP(W28,Rates,U28,FALSE)</f>
        <v>11.44</v>
      </c>
      <c r="W28" s="156" t="str">
        <f>HLOOKUP(T$19,Rates!$1:$2,2,1)</f>
        <v>Q</v>
      </c>
      <c r="X28" s="157">
        <f>DATEDIF($D$6,X$19,"Y")</f>
        <v>125</v>
      </c>
      <c r="Y28" s="154">
        <f>VLOOKUP(X28,Rates!$C:$D,2,1)</f>
        <v>6</v>
      </c>
      <c r="Z28" s="158">
        <f>HLOOKUP(AA28,Rates,Y28,FALSE)</f>
        <v>11.44</v>
      </c>
      <c r="AA28" s="156" t="str">
        <f>HLOOKUP(X$19,Rates!$1:$2,2,1)</f>
        <v>R</v>
      </c>
      <c r="AB28" s="157">
        <f>DATEDIF($D$6,AB$19,"Y")</f>
        <v>125</v>
      </c>
      <c r="AC28" s="154">
        <f>VLOOKUP(AB28,Rates!$C:$D,2,1)</f>
        <v>6</v>
      </c>
      <c r="AD28" s="158">
        <f>HLOOKUP(AE28,Rates,AC28,FALSE)</f>
        <v>11.44</v>
      </c>
      <c r="AE28" s="156" t="str">
        <f>HLOOKUP(AB$19,Rates!$1:$2,2,1)</f>
        <v>R</v>
      </c>
      <c r="AF28" s="510"/>
      <c r="AG28" s="511"/>
      <c r="AH28" s="511"/>
      <c r="AI28" s="512"/>
      <c r="AJ28" s="663"/>
      <c r="AK28" s="137"/>
      <c r="AN28" s="139"/>
      <c r="AO28" s="358"/>
      <c r="AP28" s="359"/>
      <c r="AQ28" s="359"/>
      <c r="AR28" s="359"/>
      <c r="AS28" s="359"/>
      <c r="AT28" s="360"/>
      <c r="AU28" s="140"/>
    </row>
    <row r="29" spans="2:47" s="65" customFormat="1" ht="14.45" hidden="1" customHeight="1" x14ac:dyDescent="0.25">
      <c r="B29" s="313"/>
      <c r="C29" s="152" t="s">
        <v>126</v>
      </c>
      <c r="D29" s="521">
        <f>D30+(F30/60)</f>
        <v>0</v>
      </c>
      <c r="E29" s="495"/>
      <c r="F29" s="495"/>
      <c r="G29" s="496"/>
      <c r="H29" s="495">
        <f>H30+(J30/60)</f>
        <v>0</v>
      </c>
      <c r="I29" s="495"/>
      <c r="J29" s="495"/>
      <c r="K29" s="496"/>
      <c r="L29" s="495">
        <f>L30+(N30/60)</f>
        <v>0</v>
      </c>
      <c r="M29" s="495"/>
      <c r="N29" s="495"/>
      <c r="O29" s="496"/>
      <c r="P29" s="495">
        <f>P30+(R30/60)</f>
        <v>0</v>
      </c>
      <c r="Q29" s="495"/>
      <c r="R29" s="495"/>
      <c r="S29" s="496"/>
      <c r="T29" s="495">
        <f>T30+(V30/60)</f>
        <v>0</v>
      </c>
      <c r="U29" s="495"/>
      <c r="V29" s="495"/>
      <c r="W29" s="496"/>
      <c r="X29" s="495">
        <f>X30+(Z30/60)</f>
        <v>0</v>
      </c>
      <c r="Y29" s="495"/>
      <c r="Z29" s="495"/>
      <c r="AA29" s="496"/>
      <c r="AB29" s="495">
        <f>AB30+(AD30/60)</f>
        <v>0</v>
      </c>
      <c r="AC29" s="495"/>
      <c r="AD29" s="495"/>
      <c r="AE29" s="496"/>
      <c r="AF29" s="521">
        <f>SUM(D29:AE29)</f>
        <v>0</v>
      </c>
      <c r="AG29" s="495"/>
      <c r="AH29" s="495"/>
      <c r="AI29" s="522"/>
      <c r="AJ29" s="663"/>
      <c r="AK29" s="137"/>
      <c r="AN29" s="139"/>
      <c r="AO29" s="358"/>
      <c r="AP29" s="359"/>
      <c r="AQ29" s="359"/>
      <c r="AR29" s="359"/>
      <c r="AS29" s="359"/>
      <c r="AT29" s="360"/>
      <c r="AU29" s="140"/>
    </row>
    <row r="30" spans="2:47" ht="20.100000000000001" hidden="1" customHeight="1" x14ac:dyDescent="0.25">
      <c r="B30" s="312"/>
      <c r="C30" s="159" t="s">
        <v>127</v>
      </c>
      <c r="D30" s="169"/>
      <c r="E30" s="160" t="s">
        <v>118</v>
      </c>
      <c r="F30" s="170"/>
      <c r="G30" s="161" t="s">
        <v>119</v>
      </c>
      <c r="H30" s="171"/>
      <c r="I30" s="160" t="s">
        <v>118</v>
      </c>
      <c r="J30" s="170"/>
      <c r="K30" s="161" t="s">
        <v>119</v>
      </c>
      <c r="L30" s="171"/>
      <c r="M30" s="160" t="s">
        <v>118</v>
      </c>
      <c r="N30" s="170"/>
      <c r="O30" s="161" t="s">
        <v>119</v>
      </c>
      <c r="P30" s="171"/>
      <c r="Q30" s="160" t="s">
        <v>118</v>
      </c>
      <c r="R30" s="170"/>
      <c r="S30" s="161" t="s">
        <v>119</v>
      </c>
      <c r="T30" s="171"/>
      <c r="U30" s="160" t="s">
        <v>118</v>
      </c>
      <c r="V30" s="170"/>
      <c r="W30" s="161" t="s">
        <v>119</v>
      </c>
      <c r="X30" s="171"/>
      <c r="Y30" s="160" t="s">
        <v>118</v>
      </c>
      <c r="Z30" s="170"/>
      <c r="AA30" s="161" t="s">
        <v>119</v>
      </c>
      <c r="AB30" s="171"/>
      <c r="AC30" s="160" t="s">
        <v>118</v>
      </c>
      <c r="AD30" s="170"/>
      <c r="AE30" s="162" t="s">
        <v>119</v>
      </c>
      <c r="AF30" s="163">
        <f>ROUNDDOWN(AF29,0)</f>
        <v>0</v>
      </c>
      <c r="AG30" s="164" t="s">
        <v>118</v>
      </c>
      <c r="AH30" s="165">
        <f>(AF29-AF30)*60</f>
        <v>0</v>
      </c>
      <c r="AI30" s="166" t="s">
        <v>119</v>
      </c>
      <c r="AJ30" s="663"/>
      <c r="AK30" s="137"/>
      <c r="AL30" s="174"/>
      <c r="AM30" s="174"/>
      <c r="AN30" s="47"/>
      <c r="AO30" s="358"/>
      <c r="AP30" s="359"/>
      <c r="AQ30" s="359"/>
      <c r="AR30" s="359"/>
      <c r="AS30" s="359"/>
      <c r="AT30" s="360"/>
      <c r="AU30" s="51"/>
    </row>
    <row r="31" spans="2:47" ht="14.45" hidden="1" customHeight="1" x14ac:dyDescent="0.25">
      <c r="B31" s="312"/>
      <c r="C31" s="167" t="s">
        <v>128</v>
      </c>
      <c r="D31" s="509">
        <f>MAX(F28,IF($U$16=$AM$16,$AE$16,HLOOKUP(G28,Rates,$AL$16,FALSE)))</f>
        <v>16.25</v>
      </c>
      <c r="E31" s="500"/>
      <c r="F31" s="500"/>
      <c r="G31" s="501"/>
      <c r="H31" s="499">
        <f>MAX(J28,IF($U$16=$AM$16,$AE$16,HLOOKUP(K28,Rates,$AL$16,FALSE)))</f>
        <v>16.25</v>
      </c>
      <c r="I31" s="500"/>
      <c r="J31" s="500"/>
      <c r="K31" s="501"/>
      <c r="L31" s="499">
        <f>MAX(N28,IF($U$16=$AM$16,$AE$16,HLOOKUP(O28,Rates,$AL$16,FALSE)))</f>
        <v>16.25</v>
      </c>
      <c r="M31" s="500"/>
      <c r="N31" s="500"/>
      <c r="O31" s="501"/>
      <c r="P31" s="499">
        <f>MAX(R28,IF($U$16=$AM$16,$AE$16,HLOOKUP(S28,Rates,$AL$16,FALSE)))</f>
        <v>16.25</v>
      </c>
      <c r="Q31" s="500"/>
      <c r="R31" s="500"/>
      <c r="S31" s="501"/>
      <c r="T31" s="499">
        <f>MAX(V28,IF($U$16=$AM$16,$AE$16,HLOOKUP(W28,Rates,$AL$16,FALSE)))</f>
        <v>16.25</v>
      </c>
      <c r="U31" s="500"/>
      <c r="V31" s="500"/>
      <c r="W31" s="501"/>
      <c r="X31" s="499">
        <f>MAX(Z28,IF($U$16=$AM$16,$AE$16,HLOOKUP(AA28,Rates,$AL$16,FALSE)))</f>
        <v>16.41</v>
      </c>
      <c r="Y31" s="500"/>
      <c r="Z31" s="500"/>
      <c r="AA31" s="501"/>
      <c r="AB31" s="499">
        <f>MAX(AD28,IF($U$16=$AM$16,$AE$16,HLOOKUP(AE28,Rates,$AL$16,FALSE)))</f>
        <v>16.41</v>
      </c>
      <c r="AC31" s="500"/>
      <c r="AD31" s="500"/>
      <c r="AE31" s="519"/>
      <c r="AF31" s="516">
        <f>SUMPRODUCT(D31:AE31,D29:AE29)</f>
        <v>0</v>
      </c>
      <c r="AG31" s="517"/>
      <c r="AH31" s="517"/>
      <c r="AI31" s="518"/>
      <c r="AJ31" s="663"/>
      <c r="AK31" s="137"/>
      <c r="AL31" s="322">
        <f>AF31*IF($U$16="Demonstrator Rate",0.1711,0.1207)</f>
        <v>0</v>
      </c>
      <c r="AN31" s="47"/>
      <c r="AO31" s="358"/>
      <c r="AP31" s="359"/>
      <c r="AQ31" s="359"/>
      <c r="AR31" s="359"/>
      <c r="AS31" s="359"/>
      <c r="AT31" s="360"/>
      <c r="AU31" s="51"/>
    </row>
    <row r="32" spans="2:47" s="65" customFormat="1" ht="14.45" hidden="1" customHeight="1" x14ac:dyDescent="0.25">
      <c r="B32" s="313"/>
      <c r="C32" s="172" t="s">
        <v>129</v>
      </c>
      <c r="D32" s="470">
        <f>(D21*D23)+(D25*D27)+(D29*D31)</f>
        <v>0</v>
      </c>
      <c r="E32" s="471"/>
      <c r="F32" s="471"/>
      <c r="G32" s="634"/>
      <c r="H32" s="633">
        <f>((H22+(J22/60))*H23)+((H26+(J26/60))*H27)+((H30+(J30/60))*H31)</f>
        <v>0</v>
      </c>
      <c r="I32" s="471"/>
      <c r="J32" s="471"/>
      <c r="K32" s="634"/>
      <c r="L32" s="633">
        <f>((L22+(N22/60))*L23)+((L26+(N26/60))*L27)+((L30+(N30/60))*L31)</f>
        <v>0</v>
      </c>
      <c r="M32" s="471"/>
      <c r="N32" s="471"/>
      <c r="O32" s="634"/>
      <c r="P32" s="633">
        <f>((P22+(R22/60))*P23)+((P26+(R26/60))*P27)+((P30+(R30/60))*P31)</f>
        <v>0</v>
      </c>
      <c r="Q32" s="471"/>
      <c r="R32" s="471"/>
      <c r="S32" s="634"/>
      <c r="T32" s="633">
        <f>((T22+(V22/60))*T23)+((T26+(V26/60))*T27)+((T30+(V30/60))*T31)</f>
        <v>0</v>
      </c>
      <c r="U32" s="471"/>
      <c r="V32" s="471"/>
      <c r="W32" s="634"/>
      <c r="X32" s="633">
        <f>((X22+(Z22/60))*X23)+((X26+(Z26/60))*X27)+((X30+(Z30/60))*X31)</f>
        <v>0</v>
      </c>
      <c r="Y32" s="471"/>
      <c r="Z32" s="471"/>
      <c r="AA32" s="634"/>
      <c r="AB32" s="633">
        <f>((AB22+(AD22/60))*AB23)+((AB26+(AD26/60))*AB27)+((AB30+(AD30/60))*AB31)</f>
        <v>0</v>
      </c>
      <c r="AC32" s="471"/>
      <c r="AD32" s="471"/>
      <c r="AE32" s="636"/>
      <c r="AF32" s="470">
        <f>AF31+AF27+AF23</f>
        <v>0</v>
      </c>
      <c r="AG32" s="471"/>
      <c r="AH32" s="471"/>
      <c r="AI32" s="472"/>
      <c r="AJ32" s="663"/>
      <c r="AK32" s="137"/>
      <c r="AL32" s="173">
        <f>AF33+AF29+AF25+AF21</f>
        <v>0</v>
      </c>
      <c r="AM32" s="174" t="str">
        <f>IF(AND(AL32&gt;0,AD8="Yes",OR(D34="",F34="",H34="",J34="",L34="",N34="",P34="",R34="",T34="",V34="",X34="",Z34="",AB34="",AD34="")),"FALSE","TRUE")</f>
        <v>TRUE</v>
      </c>
      <c r="AN32" s="139"/>
      <c r="AO32" s="358"/>
      <c r="AP32" s="359"/>
      <c r="AQ32" s="359"/>
      <c r="AR32" s="359"/>
      <c r="AS32" s="359"/>
      <c r="AT32" s="360"/>
      <c r="AU32" s="140"/>
    </row>
    <row r="33" spans="2:47" s="65" customFormat="1" ht="14.45" hidden="1" customHeight="1" x14ac:dyDescent="0.25">
      <c r="B33" s="313"/>
      <c r="C33" s="152" t="s">
        <v>130</v>
      </c>
      <c r="D33" s="536">
        <f>D34+(F34/60)</f>
        <v>0</v>
      </c>
      <c r="E33" s="497"/>
      <c r="F33" s="497"/>
      <c r="G33" s="498"/>
      <c r="H33" s="497">
        <f>H34+(J34/60)</f>
        <v>0</v>
      </c>
      <c r="I33" s="497"/>
      <c r="J33" s="497"/>
      <c r="K33" s="498"/>
      <c r="L33" s="497">
        <f>L34+(N34/60)</f>
        <v>0</v>
      </c>
      <c r="M33" s="497"/>
      <c r="N33" s="497"/>
      <c r="O33" s="498"/>
      <c r="P33" s="497">
        <f>P34+(R34/60)</f>
        <v>0</v>
      </c>
      <c r="Q33" s="497"/>
      <c r="R33" s="497"/>
      <c r="S33" s="498"/>
      <c r="T33" s="497">
        <f>T34+(V34/60)</f>
        <v>0</v>
      </c>
      <c r="U33" s="497"/>
      <c r="V33" s="497"/>
      <c r="W33" s="498"/>
      <c r="X33" s="497">
        <f>X34+(Z34/60)</f>
        <v>0</v>
      </c>
      <c r="Y33" s="497"/>
      <c r="Z33" s="497"/>
      <c r="AA33" s="498"/>
      <c r="AB33" s="497">
        <f>AB34+(AD34/60)</f>
        <v>0</v>
      </c>
      <c r="AC33" s="497"/>
      <c r="AD33" s="497"/>
      <c r="AE33" s="498"/>
      <c r="AF33" s="536">
        <f>SUM(D33:AE33)</f>
        <v>0</v>
      </c>
      <c r="AG33" s="497"/>
      <c r="AH33" s="497"/>
      <c r="AI33" s="537"/>
      <c r="AJ33" s="663"/>
      <c r="AK33" s="137"/>
      <c r="AL33" s="173"/>
      <c r="AM33" s="174"/>
      <c r="AN33" s="139"/>
      <c r="AO33" s="358"/>
      <c r="AP33" s="359"/>
      <c r="AQ33" s="359"/>
      <c r="AR33" s="359"/>
      <c r="AS33" s="359"/>
      <c r="AT33" s="360"/>
      <c r="AU33" s="140"/>
    </row>
    <row r="34" spans="2:47" ht="20.100000000000001" customHeight="1" x14ac:dyDescent="0.25">
      <c r="B34" s="312"/>
      <c r="C34" s="183" t="s">
        <v>131</v>
      </c>
      <c r="D34" s="169"/>
      <c r="E34" s="160" t="s">
        <v>118</v>
      </c>
      <c r="F34" s="170"/>
      <c r="G34" s="161" t="s">
        <v>119</v>
      </c>
      <c r="H34" s="171"/>
      <c r="I34" s="160" t="s">
        <v>118</v>
      </c>
      <c r="J34" s="170"/>
      <c r="K34" s="161" t="s">
        <v>119</v>
      </c>
      <c r="L34" s="171"/>
      <c r="M34" s="160" t="s">
        <v>118</v>
      </c>
      <c r="N34" s="170"/>
      <c r="O34" s="161" t="s">
        <v>119</v>
      </c>
      <c r="P34" s="171"/>
      <c r="Q34" s="160" t="s">
        <v>118</v>
      </c>
      <c r="R34" s="170"/>
      <c r="S34" s="161" t="s">
        <v>119</v>
      </c>
      <c r="T34" s="171"/>
      <c r="U34" s="160" t="s">
        <v>118</v>
      </c>
      <c r="V34" s="170"/>
      <c r="W34" s="161" t="s">
        <v>119</v>
      </c>
      <c r="X34" s="171"/>
      <c r="Y34" s="160" t="s">
        <v>118</v>
      </c>
      <c r="Z34" s="170"/>
      <c r="AA34" s="161" t="s">
        <v>119</v>
      </c>
      <c r="AB34" s="171"/>
      <c r="AC34" s="160" t="s">
        <v>118</v>
      </c>
      <c r="AD34" s="170"/>
      <c r="AE34" s="162" t="s">
        <v>119</v>
      </c>
      <c r="AF34" s="175">
        <f>ROUNDDOWN(AF33,0)</f>
        <v>0</v>
      </c>
      <c r="AG34" s="176" t="s">
        <v>118</v>
      </c>
      <c r="AH34" s="177">
        <f>ROUND((AF33-AF34)*60,0)</f>
        <v>0</v>
      </c>
      <c r="AI34" s="178" t="s">
        <v>119</v>
      </c>
      <c r="AJ34" s="663"/>
      <c r="AK34" s="137"/>
      <c r="AL34" s="174"/>
      <c r="AM34" s="174"/>
      <c r="AN34" s="47"/>
      <c r="AO34" s="656"/>
      <c r="AP34" s="657"/>
      <c r="AQ34" s="657"/>
      <c r="AR34" s="657"/>
      <c r="AS34" s="657"/>
      <c r="AT34" s="658"/>
      <c r="AU34" s="51"/>
    </row>
    <row r="35" spans="2:47" x14ac:dyDescent="0.25">
      <c r="B35" s="312">
        <f>B19+7</f>
        <v>45719</v>
      </c>
      <c r="C35" s="325" t="s">
        <v>113</v>
      </c>
      <c r="D35" s="538">
        <f>IF(ISNA(B35),"",B35)</f>
        <v>45719</v>
      </c>
      <c r="E35" s="539"/>
      <c r="F35" s="539"/>
      <c r="G35" s="581"/>
      <c r="H35" s="580">
        <f>IF(ISNA(B35),"",D35+1)</f>
        <v>45720</v>
      </c>
      <c r="I35" s="539"/>
      <c r="J35" s="539"/>
      <c r="K35" s="581"/>
      <c r="L35" s="580">
        <f>IF(ISNA(B35),"",H35+1)</f>
        <v>45721</v>
      </c>
      <c r="M35" s="539"/>
      <c r="N35" s="539"/>
      <c r="O35" s="581"/>
      <c r="P35" s="580">
        <f>IF(ISNA(B35),"",L35+1)</f>
        <v>45722</v>
      </c>
      <c r="Q35" s="539"/>
      <c r="R35" s="539"/>
      <c r="S35" s="581"/>
      <c r="T35" s="580">
        <f>IF(ISNA(B35),"",P35+1)</f>
        <v>45723</v>
      </c>
      <c r="U35" s="539"/>
      <c r="V35" s="539"/>
      <c r="W35" s="581"/>
      <c r="X35" s="580">
        <f>IF(ISNA(B35),"",T35+1)</f>
        <v>45724</v>
      </c>
      <c r="Y35" s="539"/>
      <c r="Z35" s="539"/>
      <c r="AA35" s="581"/>
      <c r="AB35" s="580">
        <f>IF(ISNA(B35),"",X35+1)</f>
        <v>45725</v>
      </c>
      <c r="AC35" s="539"/>
      <c r="AD35" s="539"/>
      <c r="AE35" s="603"/>
      <c r="AF35" s="538" t="str">
        <f>IF(AD8="Yes",VLOOKUP(B35,TermTime,2,FALSE),"Week Total")</f>
        <v>Week Total</v>
      </c>
      <c r="AG35" s="539"/>
      <c r="AH35" s="539"/>
      <c r="AI35" s="540"/>
      <c r="AJ35" s="532" t="str">
        <f>IF(OR(AL48&gt;36,AM48="FALSE",AND(AL48&gt;20,AD8="Yes")),"WARNING","")</f>
        <v/>
      </c>
      <c r="AK35" s="138"/>
      <c r="AL35" s="174"/>
      <c r="AM35" s="174"/>
      <c r="AN35" s="47"/>
      <c r="AO35" s="656"/>
      <c r="AP35" s="657"/>
      <c r="AQ35" s="657"/>
      <c r="AR35" s="657"/>
      <c r="AS35" s="657"/>
      <c r="AT35" s="658"/>
      <c r="AU35" s="51"/>
    </row>
    <row r="36" spans="2:47" s="65" customFormat="1" ht="14.45" hidden="1" customHeight="1" x14ac:dyDescent="0.25">
      <c r="B36" s="313"/>
      <c r="C36" s="152" t="s">
        <v>115</v>
      </c>
      <c r="D36" s="179">
        <f>DATEDIF($D$6,D$35,"Y")</f>
        <v>125</v>
      </c>
      <c r="E36" s="154">
        <f>VLOOKUP(D36,Rates!$C:$D,2,1)</f>
        <v>6</v>
      </c>
      <c r="F36" s="158">
        <f>HLOOKUP(G36,Rates,E36,FALSE)</f>
        <v>11.44</v>
      </c>
      <c r="G36" s="156" t="str">
        <f>HLOOKUP(D$35,Rates!$1:$2,2,1)</f>
        <v>R</v>
      </c>
      <c r="H36" s="157">
        <f>DATEDIF($D$6,H$35,"Y")</f>
        <v>125</v>
      </c>
      <c r="I36" s="180">
        <f>VLOOKUP(H36,Rates!$C:$D,2,1)</f>
        <v>6</v>
      </c>
      <c r="J36" s="158">
        <f>HLOOKUP(K36,Rates,I36,FALSE)</f>
        <v>11.44</v>
      </c>
      <c r="K36" s="156" t="str">
        <f>HLOOKUP(H$35,Rates!$1:$2,2,1)</f>
        <v>R</v>
      </c>
      <c r="L36" s="157">
        <f>DATEDIF($D$6,L$35,"Y")</f>
        <v>125</v>
      </c>
      <c r="M36" s="154">
        <f>VLOOKUP(L36,Rates!$C:$D,2,1)</f>
        <v>6</v>
      </c>
      <c r="N36" s="158">
        <f>HLOOKUP(O36,Rates,M36,FALSE)</f>
        <v>11.44</v>
      </c>
      <c r="O36" s="156" t="str">
        <f>HLOOKUP(L$35,Rates!$1:$2,2,1)</f>
        <v>R</v>
      </c>
      <c r="P36" s="157">
        <f>DATEDIF($D$6,P$35,"Y")</f>
        <v>125</v>
      </c>
      <c r="Q36" s="154">
        <f>VLOOKUP(P36,Rates!$C:$D,2,1)</f>
        <v>6</v>
      </c>
      <c r="R36" s="158">
        <f>HLOOKUP(S36,Rates,Q36,FALSE)</f>
        <v>11.44</v>
      </c>
      <c r="S36" s="156" t="str">
        <f>HLOOKUP(P$35,Rates!$1:$2,2,1)</f>
        <v>R</v>
      </c>
      <c r="T36" s="157">
        <f>DATEDIF($D$6,T$35,"Y")</f>
        <v>125</v>
      </c>
      <c r="U36" s="154">
        <f>VLOOKUP(T36,Rates!$C:$D,2,1)</f>
        <v>6</v>
      </c>
      <c r="V36" s="158">
        <f>HLOOKUP(W36,Rates,U36,FALSE)</f>
        <v>11.44</v>
      </c>
      <c r="W36" s="156" t="str">
        <f>HLOOKUP(T$35,Rates!$1:$2,2,1)</f>
        <v>R</v>
      </c>
      <c r="X36" s="157">
        <f>DATEDIF($D$6,X$35,"Y")</f>
        <v>125</v>
      </c>
      <c r="Y36" s="180">
        <f>VLOOKUP(X36,Rates!$C:$D,2,1)</f>
        <v>6</v>
      </c>
      <c r="Z36" s="158">
        <f>HLOOKUP(AA36,Rates,Y36,FALSE)</f>
        <v>11.44</v>
      </c>
      <c r="AA36" s="156" t="str">
        <f>HLOOKUP(X$35,Rates!$1:$2,2,1)</f>
        <v>R</v>
      </c>
      <c r="AB36" s="157">
        <f>DATEDIF($D$6,AB$35,"Y")</f>
        <v>125</v>
      </c>
      <c r="AC36" s="154">
        <f>VLOOKUP(AB36,Rates!$C:$D,2,1)</f>
        <v>6</v>
      </c>
      <c r="AD36" s="158">
        <f>HLOOKUP(AE36,Rates,AC36,FALSE)</f>
        <v>11.44</v>
      </c>
      <c r="AE36" s="156" t="str">
        <f>HLOOKUP(AB$35,Rates!$1:$2,2,1)</f>
        <v>R</v>
      </c>
      <c r="AF36" s="510"/>
      <c r="AG36" s="511"/>
      <c r="AH36" s="511"/>
      <c r="AI36" s="512"/>
      <c r="AJ36" s="532"/>
      <c r="AK36" s="138"/>
      <c r="AL36" s="174"/>
      <c r="AM36" s="174"/>
      <c r="AN36" s="139"/>
      <c r="AO36" s="656"/>
      <c r="AP36" s="657"/>
      <c r="AQ36" s="657"/>
      <c r="AR36" s="657"/>
      <c r="AS36" s="657"/>
      <c r="AT36" s="658"/>
      <c r="AU36" s="140"/>
    </row>
    <row r="37" spans="2:47" s="65" customFormat="1" ht="14.45" hidden="1" customHeight="1" x14ac:dyDescent="0.25">
      <c r="B37" s="313"/>
      <c r="C37" s="152" t="s">
        <v>116</v>
      </c>
      <c r="D37" s="521">
        <f>D38+(F38/60)</f>
        <v>0</v>
      </c>
      <c r="E37" s="495"/>
      <c r="F37" s="495"/>
      <c r="G37" s="496"/>
      <c r="H37" s="495">
        <f>H38+(J38/60)</f>
        <v>0</v>
      </c>
      <c r="I37" s="495"/>
      <c r="J37" s="495"/>
      <c r="K37" s="496"/>
      <c r="L37" s="495">
        <f>L38+(N38/60)</f>
        <v>0</v>
      </c>
      <c r="M37" s="495"/>
      <c r="N37" s="495"/>
      <c r="O37" s="496"/>
      <c r="P37" s="495">
        <f>P38+(R38/60)</f>
        <v>0</v>
      </c>
      <c r="Q37" s="495"/>
      <c r="R37" s="495"/>
      <c r="S37" s="496"/>
      <c r="T37" s="495">
        <f>T38+(V38/60)</f>
        <v>0</v>
      </c>
      <c r="U37" s="495"/>
      <c r="V37" s="495"/>
      <c r="W37" s="496"/>
      <c r="X37" s="495">
        <f>X38+(Z38/60)</f>
        <v>0</v>
      </c>
      <c r="Y37" s="495"/>
      <c r="Z37" s="495"/>
      <c r="AA37" s="496"/>
      <c r="AB37" s="495">
        <f>AB38+(AD38/60)</f>
        <v>0</v>
      </c>
      <c r="AC37" s="495"/>
      <c r="AD37" s="495"/>
      <c r="AE37" s="496"/>
      <c r="AF37" s="521">
        <f>SUM(D37:AE37)</f>
        <v>0</v>
      </c>
      <c r="AG37" s="495"/>
      <c r="AH37" s="495"/>
      <c r="AI37" s="522"/>
      <c r="AJ37" s="532"/>
      <c r="AK37" s="138"/>
      <c r="AL37" s="174"/>
      <c r="AM37" s="174"/>
      <c r="AN37" s="139"/>
      <c r="AO37" s="656"/>
      <c r="AP37" s="657"/>
      <c r="AQ37" s="657"/>
      <c r="AR37" s="657"/>
      <c r="AS37" s="657"/>
      <c r="AT37" s="658"/>
      <c r="AU37" s="140"/>
    </row>
    <row r="38" spans="2:47" ht="20.100000000000001" customHeight="1" x14ac:dyDescent="0.25">
      <c r="B38" s="312"/>
      <c r="C38" s="181" t="s">
        <v>117</v>
      </c>
      <c r="D38" s="169"/>
      <c r="E38" s="160" t="s">
        <v>118</v>
      </c>
      <c r="F38" s="170"/>
      <c r="G38" s="161" t="s">
        <v>119</v>
      </c>
      <c r="H38" s="171"/>
      <c r="I38" s="160" t="s">
        <v>118</v>
      </c>
      <c r="J38" s="170"/>
      <c r="K38" s="161" t="s">
        <v>119</v>
      </c>
      <c r="L38" s="171"/>
      <c r="M38" s="160" t="s">
        <v>118</v>
      </c>
      <c r="N38" s="170"/>
      <c r="O38" s="161" t="s">
        <v>119</v>
      </c>
      <c r="P38" s="171"/>
      <c r="Q38" s="160" t="s">
        <v>118</v>
      </c>
      <c r="R38" s="170"/>
      <c r="S38" s="161" t="s">
        <v>119</v>
      </c>
      <c r="T38" s="171"/>
      <c r="U38" s="160" t="s">
        <v>118</v>
      </c>
      <c r="V38" s="170"/>
      <c r="W38" s="161" t="s">
        <v>119</v>
      </c>
      <c r="X38" s="171"/>
      <c r="Y38" s="160" t="s">
        <v>118</v>
      </c>
      <c r="Z38" s="170"/>
      <c r="AA38" s="161" t="s">
        <v>119</v>
      </c>
      <c r="AB38" s="171"/>
      <c r="AC38" s="160" t="s">
        <v>118</v>
      </c>
      <c r="AD38" s="170"/>
      <c r="AE38" s="162" t="s">
        <v>119</v>
      </c>
      <c r="AF38" s="163">
        <f>ROUNDDOWN(AF37,0)</f>
        <v>0</v>
      </c>
      <c r="AG38" s="164" t="s">
        <v>118</v>
      </c>
      <c r="AH38" s="165">
        <f>(AF37-AF38)*60</f>
        <v>0</v>
      </c>
      <c r="AI38" s="166" t="s">
        <v>119</v>
      </c>
      <c r="AJ38" s="532"/>
      <c r="AK38" s="138"/>
      <c r="AL38" s="174"/>
      <c r="AM38" s="174"/>
      <c r="AN38" s="47"/>
      <c r="AO38" s="656"/>
      <c r="AP38" s="657"/>
      <c r="AQ38" s="657"/>
      <c r="AR38" s="657"/>
      <c r="AS38" s="657"/>
      <c r="AT38" s="658"/>
      <c r="AU38" s="51"/>
    </row>
    <row r="39" spans="2:47" x14ac:dyDescent="0.25">
      <c r="B39" s="312"/>
      <c r="C39" s="182" t="s">
        <v>120</v>
      </c>
      <c r="D39" s="509">
        <f>MAX(F36,IF($U$12=$AM$12,$AE$12,HLOOKUP(G36,Rates,$AL$12,FALSE)))</f>
        <v>16.41</v>
      </c>
      <c r="E39" s="500"/>
      <c r="F39" s="500"/>
      <c r="G39" s="501"/>
      <c r="H39" s="499">
        <f>MAX(J36,IF($U$12=$AM$12,$AE$12,HLOOKUP(K36,Rates,$AL$12,FALSE)))</f>
        <v>16.41</v>
      </c>
      <c r="I39" s="500"/>
      <c r="J39" s="500"/>
      <c r="K39" s="501"/>
      <c r="L39" s="499">
        <f>MAX(N36,IF($U$12=$AM$12,$AE$12,HLOOKUP(O36,Rates,$AL$12,FALSE)))</f>
        <v>16.41</v>
      </c>
      <c r="M39" s="500"/>
      <c r="N39" s="500"/>
      <c r="O39" s="501"/>
      <c r="P39" s="499">
        <f>MAX(R36,IF($U$12=$AM$12,$AE$12,HLOOKUP(S36,Rates,$AL$12,FALSE)))</f>
        <v>16.41</v>
      </c>
      <c r="Q39" s="500"/>
      <c r="R39" s="500"/>
      <c r="S39" s="501"/>
      <c r="T39" s="499">
        <f>MAX(V36,IF($U$12=$AM$12,$AE$12,HLOOKUP(W36,Rates,$AL$12,FALSE)))</f>
        <v>16.41</v>
      </c>
      <c r="U39" s="500"/>
      <c r="V39" s="500"/>
      <c r="W39" s="501"/>
      <c r="X39" s="499">
        <f>MAX(Z36,IF($U$12=$AM$12,$AE$12,HLOOKUP(AA36,Rates,$AL$12,FALSE)))</f>
        <v>16.41</v>
      </c>
      <c r="Y39" s="500"/>
      <c r="Z39" s="500"/>
      <c r="AA39" s="501"/>
      <c r="AB39" s="499">
        <f>MAX(AD36,IF($U$12=$AM$12,$AE$12,HLOOKUP(AE36,Rates,$AL$12,FALSE)))</f>
        <v>16.41</v>
      </c>
      <c r="AC39" s="500"/>
      <c r="AD39" s="500"/>
      <c r="AE39" s="519"/>
      <c r="AF39" s="516">
        <f>SUMPRODUCT(D39:AE39,D37:AE37)</f>
        <v>0</v>
      </c>
      <c r="AG39" s="517"/>
      <c r="AH39" s="517"/>
      <c r="AI39" s="518"/>
      <c r="AJ39" s="532"/>
      <c r="AK39" s="138"/>
      <c r="AL39" s="322">
        <f>AF39*IF($U$12="Demonstrator Rate",0.1711,0.1207)</f>
        <v>0</v>
      </c>
      <c r="AM39" s="174"/>
      <c r="AN39" s="47"/>
      <c r="AO39" s="656"/>
      <c r="AP39" s="657"/>
      <c r="AQ39" s="657"/>
      <c r="AR39" s="657"/>
      <c r="AS39" s="657"/>
      <c r="AT39" s="658"/>
      <c r="AU39" s="51"/>
    </row>
    <row r="40" spans="2:47" s="65" customFormat="1" ht="14.45" hidden="1" customHeight="1" x14ac:dyDescent="0.25">
      <c r="B40" s="313"/>
      <c r="C40" s="152" t="s">
        <v>121</v>
      </c>
      <c r="D40" s="179">
        <f>DATEDIF($D$6,D$35,"Y")</f>
        <v>125</v>
      </c>
      <c r="E40" s="154">
        <f>VLOOKUP(D40,Rates!$C:$D,2,1)</f>
        <v>6</v>
      </c>
      <c r="F40" s="158">
        <f>HLOOKUP(G40,Rates,E40,FALSE)</f>
        <v>11.44</v>
      </c>
      <c r="G40" s="156" t="str">
        <f>HLOOKUP(D$35,Rates!$1:$2,2,1)</f>
        <v>R</v>
      </c>
      <c r="H40" s="157">
        <f>DATEDIF($D$6,H$35,"Y")</f>
        <v>125</v>
      </c>
      <c r="I40" s="154">
        <f>VLOOKUP(H40,Rates!$C:$D,2,1)</f>
        <v>6</v>
      </c>
      <c r="J40" s="158">
        <f>HLOOKUP(K40,Rates,I40,FALSE)</f>
        <v>11.44</v>
      </c>
      <c r="K40" s="156" t="str">
        <f>HLOOKUP(H$35,Rates!$1:$2,2,1)</f>
        <v>R</v>
      </c>
      <c r="L40" s="157">
        <f>DATEDIF($D$6,L$35,"Y")</f>
        <v>125</v>
      </c>
      <c r="M40" s="154">
        <f>VLOOKUP(L40,Rates!$C:$D,2,1)</f>
        <v>6</v>
      </c>
      <c r="N40" s="158">
        <f>HLOOKUP(O40,Rates,M40,FALSE)</f>
        <v>11.44</v>
      </c>
      <c r="O40" s="156" t="str">
        <f>HLOOKUP(L$35,Rates!$1:$2,2,1)</f>
        <v>R</v>
      </c>
      <c r="P40" s="157">
        <f>DATEDIF($D$6,P$35,"Y")</f>
        <v>125</v>
      </c>
      <c r="Q40" s="154">
        <f>VLOOKUP(P40,Rates!$C:$D,2,1)</f>
        <v>6</v>
      </c>
      <c r="R40" s="158">
        <f>HLOOKUP(S40,Rates,Q40,FALSE)</f>
        <v>11.44</v>
      </c>
      <c r="S40" s="156" t="str">
        <f>HLOOKUP(P$35,Rates!$1:$2,2,1)</f>
        <v>R</v>
      </c>
      <c r="T40" s="157">
        <f>DATEDIF($D$6,T$35,"Y")</f>
        <v>125</v>
      </c>
      <c r="U40" s="154">
        <f>VLOOKUP(T40,Rates!$C:$D,2,1)</f>
        <v>6</v>
      </c>
      <c r="V40" s="158">
        <f>HLOOKUP(W40,Rates,U40,FALSE)</f>
        <v>11.44</v>
      </c>
      <c r="W40" s="156" t="str">
        <f>HLOOKUP(T$35,Rates!$1:$2,2,1)</f>
        <v>R</v>
      </c>
      <c r="X40" s="157">
        <f>DATEDIF($D$6,X$35,"Y")</f>
        <v>125</v>
      </c>
      <c r="Y40" s="154">
        <f>VLOOKUP(X40,Rates!$C:$D,2,1)</f>
        <v>6</v>
      </c>
      <c r="Z40" s="158">
        <f>HLOOKUP(AA40,Rates,Y40,FALSE)</f>
        <v>11.44</v>
      </c>
      <c r="AA40" s="156" t="str">
        <f>HLOOKUP(X$35,Rates!$1:$2,2,1)</f>
        <v>R</v>
      </c>
      <c r="AB40" s="157">
        <f>DATEDIF($D$6,AB$35,"Y")</f>
        <v>125</v>
      </c>
      <c r="AC40" s="154">
        <f>VLOOKUP(AB40,Rates!$C:$D,2,1)</f>
        <v>6</v>
      </c>
      <c r="AD40" s="158">
        <f>HLOOKUP(AE40,Rates,AC40,FALSE)</f>
        <v>11.44</v>
      </c>
      <c r="AE40" s="156" t="str">
        <f>HLOOKUP(AB$35,Rates!$1:$2,2,1)</f>
        <v>R</v>
      </c>
      <c r="AF40" s="510"/>
      <c r="AG40" s="511"/>
      <c r="AH40" s="511"/>
      <c r="AI40" s="512"/>
      <c r="AJ40" s="532"/>
      <c r="AK40" s="138"/>
      <c r="AM40" s="174"/>
      <c r="AN40" s="139"/>
      <c r="AO40" s="656"/>
      <c r="AP40" s="657"/>
      <c r="AQ40" s="657"/>
      <c r="AR40" s="657"/>
      <c r="AS40" s="657"/>
      <c r="AT40" s="658"/>
      <c r="AU40" s="140"/>
    </row>
    <row r="41" spans="2:47" s="65" customFormat="1" ht="14.45" hidden="1" customHeight="1" x14ac:dyDescent="0.25">
      <c r="B41" s="313"/>
      <c r="C41" s="152" t="s">
        <v>122</v>
      </c>
      <c r="D41" s="521">
        <f>D42+(F42/60)</f>
        <v>0</v>
      </c>
      <c r="E41" s="495"/>
      <c r="F41" s="495"/>
      <c r="G41" s="496"/>
      <c r="H41" s="495">
        <f>H42+(J42/60)</f>
        <v>0</v>
      </c>
      <c r="I41" s="495"/>
      <c r="J41" s="495"/>
      <c r="K41" s="496"/>
      <c r="L41" s="495">
        <f>L42+(N42/60)</f>
        <v>0</v>
      </c>
      <c r="M41" s="495"/>
      <c r="N41" s="495"/>
      <c r="O41" s="496"/>
      <c r="P41" s="495">
        <f>P42+(R42/60)</f>
        <v>0</v>
      </c>
      <c r="Q41" s="495"/>
      <c r="R41" s="495"/>
      <c r="S41" s="496"/>
      <c r="T41" s="495">
        <f>T42+(V42/60)</f>
        <v>0</v>
      </c>
      <c r="U41" s="495"/>
      <c r="V41" s="495"/>
      <c r="W41" s="496"/>
      <c r="X41" s="495">
        <f>X42+(Z42/60)</f>
        <v>0</v>
      </c>
      <c r="Y41" s="495"/>
      <c r="Z41" s="495"/>
      <c r="AA41" s="496"/>
      <c r="AB41" s="495">
        <f>AB42+(AD42/60)</f>
        <v>0</v>
      </c>
      <c r="AC41" s="495"/>
      <c r="AD41" s="495"/>
      <c r="AE41" s="496"/>
      <c r="AF41" s="521">
        <f>SUM(D41:AE41)</f>
        <v>0</v>
      </c>
      <c r="AG41" s="495"/>
      <c r="AH41" s="495"/>
      <c r="AI41" s="522"/>
      <c r="AJ41" s="532"/>
      <c r="AK41" s="138"/>
      <c r="AM41" s="174"/>
      <c r="AN41" s="139"/>
      <c r="AO41" s="656"/>
      <c r="AP41" s="657"/>
      <c r="AQ41" s="657"/>
      <c r="AR41" s="657"/>
      <c r="AS41" s="657"/>
      <c r="AT41" s="658"/>
      <c r="AU41" s="140"/>
    </row>
    <row r="42" spans="2:47" ht="20.100000000000001" hidden="1" customHeight="1" x14ac:dyDescent="0.25">
      <c r="B42" s="312"/>
      <c r="C42" s="181" t="s">
        <v>123</v>
      </c>
      <c r="D42" s="169"/>
      <c r="E42" s="160" t="s">
        <v>118</v>
      </c>
      <c r="F42" s="170"/>
      <c r="G42" s="161" t="s">
        <v>119</v>
      </c>
      <c r="H42" s="171"/>
      <c r="I42" s="160" t="s">
        <v>118</v>
      </c>
      <c r="J42" s="170"/>
      <c r="K42" s="161" t="s">
        <v>119</v>
      </c>
      <c r="L42" s="171"/>
      <c r="M42" s="160" t="s">
        <v>118</v>
      </c>
      <c r="N42" s="170"/>
      <c r="O42" s="161" t="s">
        <v>119</v>
      </c>
      <c r="P42" s="171"/>
      <c r="Q42" s="160" t="s">
        <v>118</v>
      </c>
      <c r="R42" s="170"/>
      <c r="S42" s="161" t="s">
        <v>119</v>
      </c>
      <c r="T42" s="171"/>
      <c r="U42" s="160" t="s">
        <v>118</v>
      </c>
      <c r="V42" s="170"/>
      <c r="W42" s="161" t="s">
        <v>119</v>
      </c>
      <c r="X42" s="171"/>
      <c r="Y42" s="160" t="s">
        <v>118</v>
      </c>
      <c r="Z42" s="170"/>
      <c r="AA42" s="161" t="s">
        <v>119</v>
      </c>
      <c r="AB42" s="171"/>
      <c r="AC42" s="160" t="s">
        <v>118</v>
      </c>
      <c r="AD42" s="170"/>
      <c r="AE42" s="162" t="s">
        <v>119</v>
      </c>
      <c r="AF42" s="163">
        <f>ROUNDDOWN(AF41,0)</f>
        <v>0</v>
      </c>
      <c r="AG42" s="164" t="s">
        <v>118</v>
      </c>
      <c r="AH42" s="165">
        <f>(AF41-AF42)*60</f>
        <v>0</v>
      </c>
      <c r="AI42" s="166" t="s">
        <v>119</v>
      </c>
      <c r="AJ42" s="532"/>
      <c r="AK42" s="138"/>
      <c r="AL42" s="174"/>
      <c r="AM42" s="174"/>
      <c r="AN42" s="47"/>
      <c r="AO42" s="656"/>
      <c r="AP42" s="657"/>
      <c r="AQ42" s="657"/>
      <c r="AR42" s="657"/>
      <c r="AS42" s="657"/>
      <c r="AT42" s="658"/>
      <c r="AU42" s="51"/>
    </row>
    <row r="43" spans="2:47" ht="14.45" hidden="1" customHeight="1" x14ac:dyDescent="0.25">
      <c r="B43" s="312"/>
      <c r="C43" s="182" t="s">
        <v>132</v>
      </c>
      <c r="D43" s="509">
        <f>MAX(F40,IF($U$14=$AM$14,$AE$14,HLOOKUP(G40,Rates,$AL$14,FALSE)))</f>
        <v>16.41</v>
      </c>
      <c r="E43" s="500"/>
      <c r="F43" s="500"/>
      <c r="G43" s="501"/>
      <c r="H43" s="499">
        <f>MAX(J40,IF($U$14=$AM$14,$AE$14,HLOOKUP(K40,Rates,$AL$14,FALSE)))</f>
        <v>16.41</v>
      </c>
      <c r="I43" s="500"/>
      <c r="J43" s="500"/>
      <c r="K43" s="501"/>
      <c r="L43" s="499">
        <f>MAX(N40,IF($U$14=$AM$14,$AE$14,HLOOKUP(O40,Rates,$AL$14,FALSE)))</f>
        <v>16.41</v>
      </c>
      <c r="M43" s="500"/>
      <c r="N43" s="500"/>
      <c r="O43" s="501"/>
      <c r="P43" s="499">
        <f>MAX(R40,IF($U$14=$AM$14,$AE$14,HLOOKUP(S40,Rates,$AL$14,FALSE)))</f>
        <v>16.41</v>
      </c>
      <c r="Q43" s="500"/>
      <c r="R43" s="500"/>
      <c r="S43" s="501"/>
      <c r="T43" s="499">
        <f>MAX(V40,IF($U$14=$AM$14,$AE$14,HLOOKUP(W40,Rates,$AL$14,FALSE)))</f>
        <v>16.41</v>
      </c>
      <c r="U43" s="500"/>
      <c r="V43" s="500"/>
      <c r="W43" s="501"/>
      <c r="X43" s="499">
        <f>MAX(Z40,IF($U$14=$AM$14,$AE$14,HLOOKUP(AA40,Rates,$AL$14,FALSE)))</f>
        <v>16.41</v>
      </c>
      <c r="Y43" s="500"/>
      <c r="Z43" s="500"/>
      <c r="AA43" s="501"/>
      <c r="AB43" s="499">
        <f>MAX(AD40,IF($U$14=$AM$14,$AE$14,HLOOKUP(AE40,Rates,$AL$14,FALSE)))</f>
        <v>16.41</v>
      </c>
      <c r="AC43" s="500"/>
      <c r="AD43" s="500"/>
      <c r="AE43" s="519"/>
      <c r="AF43" s="516">
        <f>SUMPRODUCT(D43:AE43,D41:AE41)</f>
        <v>0</v>
      </c>
      <c r="AG43" s="517"/>
      <c r="AH43" s="517"/>
      <c r="AI43" s="518"/>
      <c r="AJ43" s="532"/>
      <c r="AK43" s="138"/>
      <c r="AL43" s="322">
        <f>AF43*IF($U$14="Demonstrator Rate",0.1711,0.1207)</f>
        <v>0</v>
      </c>
      <c r="AM43" s="174"/>
      <c r="AN43" s="47"/>
      <c r="AO43" s="656"/>
      <c r="AP43" s="657"/>
      <c r="AQ43" s="657"/>
      <c r="AR43" s="657"/>
      <c r="AS43" s="657"/>
      <c r="AT43" s="658"/>
      <c r="AU43" s="51"/>
    </row>
    <row r="44" spans="2:47" s="65" customFormat="1" ht="14.45" hidden="1" customHeight="1" x14ac:dyDescent="0.25">
      <c r="B44" s="313"/>
      <c r="C44" s="152" t="s">
        <v>125</v>
      </c>
      <c r="D44" s="179">
        <f>DATEDIF($D$6,D$35,"Y")</f>
        <v>125</v>
      </c>
      <c r="E44" s="154">
        <f>VLOOKUP(D44,Rates!$C:$D,2,1)</f>
        <v>6</v>
      </c>
      <c r="F44" s="158">
        <f>HLOOKUP(G44,Rates,E44,FALSE)</f>
        <v>11.44</v>
      </c>
      <c r="G44" s="156" t="str">
        <f>HLOOKUP(D$35,Rates!$1:$2,2,1)</f>
        <v>R</v>
      </c>
      <c r="H44" s="157">
        <f>DATEDIF($D$6,H$35,"Y")</f>
        <v>125</v>
      </c>
      <c r="I44" s="154">
        <f>VLOOKUP(H44,Rates!$C:$D,2,1)</f>
        <v>6</v>
      </c>
      <c r="J44" s="158">
        <f>HLOOKUP(K44,Rates,I44,FALSE)</f>
        <v>11.44</v>
      </c>
      <c r="K44" s="156" t="str">
        <f>HLOOKUP(H$35,Rates!$1:$2,2,1)</f>
        <v>R</v>
      </c>
      <c r="L44" s="157">
        <f>DATEDIF($D$6,L$35,"Y")</f>
        <v>125</v>
      </c>
      <c r="M44" s="154">
        <f>VLOOKUP(L44,Rates!$C:$D,2,1)</f>
        <v>6</v>
      </c>
      <c r="N44" s="158">
        <f>HLOOKUP(O44,Rates,M44,FALSE)</f>
        <v>11.44</v>
      </c>
      <c r="O44" s="156" t="str">
        <f>HLOOKUP(L$35,Rates!$1:$2,2,1)</f>
        <v>R</v>
      </c>
      <c r="P44" s="157">
        <f>DATEDIF($D$6,P$35,"Y")</f>
        <v>125</v>
      </c>
      <c r="Q44" s="154">
        <f>VLOOKUP(P44,Rates!$C:$D,2,1)</f>
        <v>6</v>
      </c>
      <c r="R44" s="158">
        <f>HLOOKUP(S44,Rates,Q44,FALSE)</f>
        <v>11.44</v>
      </c>
      <c r="S44" s="168" t="str">
        <f>HLOOKUP(P$35,Rates!$1:$2,2,1)</f>
        <v>R</v>
      </c>
      <c r="T44" s="157">
        <f>DATEDIF($D$6,T$35,"Y")</f>
        <v>125</v>
      </c>
      <c r="U44" s="154">
        <f>VLOOKUP(T44,Rates!$C:$D,2,1)</f>
        <v>6</v>
      </c>
      <c r="V44" s="158">
        <f>HLOOKUP(W44,Rates,U44,FALSE)</f>
        <v>11.44</v>
      </c>
      <c r="W44" s="156" t="str">
        <f>HLOOKUP(T$35,Rates!$1:$2,2,1)</f>
        <v>R</v>
      </c>
      <c r="X44" s="157">
        <f>DATEDIF($D$6,X$35,"Y")</f>
        <v>125</v>
      </c>
      <c r="Y44" s="154">
        <f>VLOOKUP(X44,Rates!$C:$D,2,1)</f>
        <v>6</v>
      </c>
      <c r="Z44" s="158">
        <f>HLOOKUP(AA44,Rates,Y44,FALSE)</f>
        <v>11.44</v>
      </c>
      <c r="AA44" s="168" t="str">
        <f>HLOOKUP(X$35,Rates!$1:$2,2,1)</f>
        <v>R</v>
      </c>
      <c r="AB44" s="157">
        <f>DATEDIF($D$6,AB$35,"Y")</f>
        <v>125</v>
      </c>
      <c r="AC44" s="154">
        <f>VLOOKUP(AB44,Rates!$C:$D,2,1)</f>
        <v>6</v>
      </c>
      <c r="AD44" s="158">
        <f>HLOOKUP(AE44,Rates,AC44,FALSE)</f>
        <v>11.44</v>
      </c>
      <c r="AE44" s="156" t="str">
        <f>HLOOKUP(AB$35,Rates!$1:$2,2,1)</f>
        <v>R</v>
      </c>
      <c r="AF44" s="510"/>
      <c r="AG44" s="511"/>
      <c r="AH44" s="511"/>
      <c r="AI44" s="512"/>
      <c r="AJ44" s="532"/>
      <c r="AK44" s="138"/>
      <c r="AM44" s="174"/>
      <c r="AN44" s="139"/>
      <c r="AO44" s="656"/>
      <c r="AP44" s="657"/>
      <c r="AQ44" s="657"/>
      <c r="AR44" s="657"/>
      <c r="AS44" s="657"/>
      <c r="AT44" s="658"/>
      <c r="AU44" s="140"/>
    </row>
    <row r="45" spans="2:47" s="65" customFormat="1" ht="14.45" hidden="1" customHeight="1" x14ac:dyDescent="0.25">
      <c r="B45" s="313"/>
      <c r="C45" s="152" t="s">
        <v>126</v>
      </c>
      <c r="D45" s="521">
        <f>D46+(F46/60)</f>
        <v>0</v>
      </c>
      <c r="E45" s="495"/>
      <c r="F45" s="495"/>
      <c r="G45" s="496"/>
      <c r="H45" s="495">
        <f>H46+(J46/60)</f>
        <v>0</v>
      </c>
      <c r="I45" s="495"/>
      <c r="J45" s="495"/>
      <c r="K45" s="496"/>
      <c r="L45" s="495">
        <f>L46+(N46/60)</f>
        <v>0</v>
      </c>
      <c r="M45" s="495"/>
      <c r="N45" s="495"/>
      <c r="O45" s="496"/>
      <c r="P45" s="495">
        <f>P46+(R46/60)</f>
        <v>0</v>
      </c>
      <c r="Q45" s="495"/>
      <c r="R45" s="495"/>
      <c r="S45" s="496"/>
      <c r="T45" s="495">
        <f>T46+(V46/60)</f>
        <v>0</v>
      </c>
      <c r="U45" s="495"/>
      <c r="V45" s="495"/>
      <c r="W45" s="496"/>
      <c r="X45" s="495">
        <f>X46+(Z46/60)</f>
        <v>0</v>
      </c>
      <c r="Y45" s="495"/>
      <c r="Z45" s="495"/>
      <c r="AA45" s="496"/>
      <c r="AB45" s="495">
        <f>AB46+(AD46/60)</f>
        <v>0</v>
      </c>
      <c r="AC45" s="495"/>
      <c r="AD45" s="495"/>
      <c r="AE45" s="496"/>
      <c r="AF45" s="521">
        <f>SUM(D45:AE45)</f>
        <v>0</v>
      </c>
      <c r="AG45" s="495"/>
      <c r="AH45" s="495"/>
      <c r="AI45" s="522"/>
      <c r="AJ45" s="532"/>
      <c r="AK45" s="138"/>
      <c r="AM45" s="174"/>
      <c r="AN45" s="139"/>
      <c r="AO45" s="656"/>
      <c r="AP45" s="657"/>
      <c r="AQ45" s="657"/>
      <c r="AR45" s="657"/>
      <c r="AS45" s="657"/>
      <c r="AT45" s="658"/>
      <c r="AU45" s="140"/>
    </row>
    <row r="46" spans="2:47" ht="20.100000000000001" hidden="1" customHeight="1" x14ac:dyDescent="0.25">
      <c r="B46" s="312"/>
      <c r="C46" s="181" t="s">
        <v>127</v>
      </c>
      <c r="D46" s="169"/>
      <c r="E46" s="160" t="s">
        <v>118</v>
      </c>
      <c r="F46" s="170"/>
      <c r="G46" s="161" t="s">
        <v>119</v>
      </c>
      <c r="H46" s="171"/>
      <c r="I46" s="160" t="s">
        <v>118</v>
      </c>
      <c r="J46" s="170"/>
      <c r="K46" s="161" t="s">
        <v>119</v>
      </c>
      <c r="L46" s="171"/>
      <c r="M46" s="160" t="s">
        <v>118</v>
      </c>
      <c r="N46" s="170"/>
      <c r="O46" s="161" t="s">
        <v>119</v>
      </c>
      <c r="P46" s="171"/>
      <c r="Q46" s="160" t="s">
        <v>118</v>
      </c>
      <c r="R46" s="170"/>
      <c r="S46" s="161" t="s">
        <v>119</v>
      </c>
      <c r="T46" s="171"/>
      <c r="U46" s="160" t="s">
        <v>118</v>
      </c>
      <c r="V46" s="170"/>
      <c r="W46" s="161" t="s">
        <v>119</v>
      </c>
      <c r="X46" s="171"/>
      <c r="Y46" s="160" t="s">
        <v>118</v>
      </c>
      <c r="Z46" s="170"/>
      <c r="AA46" s="161" t="s">
        <v>119</v>
      </c>
      <c r="AB46" s="171"/>
      <c r="AC46" s="160" t="s">
        <v>118</v>
      </c>
      <c r="AD46" s="170"/>
      <c r="AE46" s="162" t="s">
        <v>119</v>
      </c>
      <c r="AF46" s="163">
        <f>ROUNDDOWN(AF45,0)</f>
        <v>0</v>
      </c>
      <c r="AG46" s="164" t="s">
        <v>118</v>
      </c>
      <c r="AH46" s="165">
        <f>(AF45-AF46)*60</f>
        <v>0</v>
      </c>
      <c r="AI46" s="166" t="s">
        <v>119</v>
      </c>
      <c r="AJ46" s="532"/>
      <c r="AK46" s="138"/>
      <c r="AL46" s="174"/>
      <c r="AM46" s="174"/>
      <c r="AN46" s="47"/>
      <c r="AO46" s="656"/>
      <c r="AP46" s="657"/>
      <c r="AQ46" s="657"/>
      <c r="AR46" s="657"/>
      <c r="AS46" s="657"/>
      <c r="AT46" s="658"/>
      <c r="AU46" s="51"/>
    </row>
    <row r="47" spans="2:47" ht="14.45" hidden="1" customHeight="1" x14ac:dyDescent="0.25">
      <c r="B47" s="312"/>
      <c r="C47" s="182" t="s">
        <v>128</v>
      </c>
      <c r="D47" s="509">
        <f>MAX(F44,IF($U$16=$AM$16,$AE$16,HLOOKUP(G44,Rates,$AL$16,FALSE)))</f>
        <v>16.41</v>
      </c>
      <c r="E47" s="500"/>
      <c r="F47" s="500"/>
      <c r="G47" s="501"/>
      <c r="H47" s="499">
        <f>MAX(J44,IF($U$16=$AM$16,$AE$16,HLOOKUP(K44,Rates,$AL$16,FALSE)))</f>
        <v>16.41</v>
      </c>
      <c r="I47" s="500"/>
      <c r="J47" s="500"/>
      <c r="K47" s="501"/>
      <c r="L47" s="499">
        <f>MAX(N44,IF($U$16=$AM$16,$AE$16,HLOOKUP(O44,Rates,$AL$16,FALSE)))</f>
        <v>16.41</v>
      </c>
      <c r="M47" s="500"/>
      <c r="N47" s="500"/>
      <c r="O47" s="501"/>
      <c r="P47" s="499">
        <f>MAX(R44,IF($U$16=$AM$16,$AE$16,HLOOKUP(S44,Rates,$AL$16,FALSE)))</f>
        <v>16.41</v>
      </c>
      <c r="Q47" s="500"/>
      <c r="R47" s="500"/>
      <c r="S47" s="501"/>
      <c r="T47" s="499">
        <f>MAX(V44,IF($U$16=$AM$16,$AE$16,HLOOKUP(W44,Rates,$AL$16,FALSE)))</f>
        <v>16.41</v>
      </c>
      <c r="U47" s="500"/>
      <c r="V47" s="500"/>
      <c r="W47" s="501"/>
      <c r="X47" s="499">
        <f>MAX(Z44,IF($U$16=$AM$16,$AE$16,HLOOKUP(AA44,Rates,$AL$16,FALSE)))</f>
        <v>16.41</v>
      </c>
      <c r="Y47" s="500"/>
      <c r="Z47" s="500"/>
      <c r="AA47" s="501"/>
      <c r="AB47" s="499">
        <f>MAX(AD44,IF($U$16=$AM$16,$AE$16,HLOOKUP(AE44,Rates,$AL$16,FALSE)))</f>
        <v>16.41</v>
      </c>
      <c r="AC47" s="500"/>
      <c r="AD47" s="500"/>
      <c r="AE47" s="519"/>
      <c r="AF47" s="516">
        <f>SUMPRODUCT(D47:AE47,D45:AE45)</f>
        <v>0</v>
      </c>
      <c r="AG47" s="517"/>
      <c r="AH47" s="517"/>
      <c r="AI47" s="518"/>
      <c r="AJ47" s="532"/>
      <c r="AK47" s="138"/>
      <c r="AL47" s="322">
        <f>AF47*IF($U$16="Demonstrator Rate",0.1711,0.1207)</f>
        <v>0</v>
      </c>
      <c r="AM47" s="174"/>
      <c r="AN47" s="47"/>
      <c r="AO47" s="656"/>
      <c r="AP47" s="657"/>
      <c r="AQ47" s="657"/>
      <c r="AR47" s="657"/>
      <c r="AS47" s="657"/>
      <c r="AT47" s="658"/>
      <c r="AU47" s="51"/>
    </row>
    <row r="48" spans="2:47" s="65" customFormat="1" ht="14.45" hidden="1" customHeight="1" x14ac:dyDescent="0.25">
      <c r="B48" s="313"/>
      <c r="C48" s="172" t="s">
        <v>129</v>
      </c>
      <c r="D48" s="582">
        <f>((D38+(F38/60))*D39)+((D42+(F42/60))*D43)+((D46+(F46/60))*D47)</f>
        <v>0</v>
      </c>
      <c r="E48" s="527"/>
      <c r="F48" s="527"/>
      <c r="G48" s="528"/>
      <c r="H48" s="526">
        <f>((H38+(J38/60))*H39)+((H42+(J42/60))*H43)+((H46+(J46/60))*H47)</f>
        <v>0</v>
      </c>
      <c r="I48" s="527"/>
      <c r="J48" s="527"/>
      <c r="K48" s="528"/>
      <c r="L48" s="526">
        <f>((L38+(N38/60))*L39)+((L42+(N42/60))*L43)+((L46+(N46/60))*L47)</f>
        <v>0</v>
      </c>
      <c r="M48" s="527"/>
      <c r="N48" s="527"/>
      <c r="O48" s="528"/>
      <c r="P48" s="526">
        <f>((P38+(R38/60))*P39)+((P42+(R42/60))*P43)+((P46+(R46/60))*P47)</f>
        <v>0</v>
      </c>
      <c r="Q48" s="527"/>
      <c r="R48" s="527"/>
      <c r="S48" s="528"/>
      <c r="T48" s="526">
        <f>((T38+(V38/60))*T39)+((T42+(V42/60))*T43)+((T46+(V46/60))*T47)</f>
        <v>0</v>
      </c>
      <c r="U48" s="527"/>
      <c r="V48" s="527"/>
      <c r="W48" s="528"/>
      <c r="X48" s="526">
        <f>((X38+(Z38/60))*X39)+((X42+(Z42/60))*X43)+((X46+(Z46/60))*X47)</f>
        <v>0</v>
      </c>
      <c r="Y48" s="527"/>
      <c r="Z48" s="527"/>
      <c r="AA48" s="528"/>
      <c r="AB48" s="526">
        <f>((AB38+(AD38/60))*AB39)+((AB42+(AD42/60))*AB43)+((AB46+(AD46/60))*AB47)</f>
        <v>0</v>
      </c>
      <c r="AC48" s="527"/>
      <c r="AD48" s="527"/>
      <c r="AE48" s="583"/>
      <c r="AF48" s="470">
        <f>AF47+AF43+AF39</f>
        <v>0</v>
      </c>
      <c r="AG48" s="471"/>
      <c r="AH48" s="471"/>
      <c r="AI48" s="472"/>
      <c r="AJ48" s="532"/>
      <c r="AK48" s="138"/>
      <c r="AL48" s="173">
        <f>AF37+AF41+AF45+AF49</f>
        <v>0</v>
      </c>
      <c r="AM48" s="174" t="str">
        <f>IF(AND(AL48&gt;0,AD8="Yes",OR(D50="",F50="",H50="",J50="",L50="",N50="",P50="",R50="",T50="",V50="",X50="",Z50="",AB50="",AD50="")),"FALSE","TRUE")</f>
        <v>TRUE</v>
      </c>
      <c r="AN48" s="139"/>
      <c r="AO48" s="656"/>
      <c r="AP48" s="657"/>
      <c r="AQ48" s="657"/>
      <c r="AR48" s="657"/>
      <c r="AS48" s="657"/>
      <c r="AT48" s="658"/>
      <c r="AU48" s="140"/>
    </row>
    <row r="49" spans="2:47" s="65" customFormat="1" ht="14.45" hidden="1" customHeight="1" x14ac:dyDescent="0.25">
      <c r="B49" s="313"/>
      <c r="C49" s="152" t="s">
        <v>130</v>
      </c>
      <c r="D49" s="536">
        <f>D50+(F50/60)</f>
        <v>0</v>
      </c>
      <c r="E49" s="497"/>
      <c r="F49" s="497"/>
      <c r="G49" s="498"/>
      <c r="H49" s="497">
        <f>H50+(J50/60)</f>
        <v>0</v>
      </c>
      <c r="I49" s="497"/>
      <c r="J49" s="497"/>
      <c r="K49" s="498"/>
      <c r="L49" s="497">
        <f>L50+(N50/60)</f>
        <v>0</v>
      </c>
      <c r="M49" s="497"/>
      <c r="N49" s="497"/>
      <c r="O49" s="498"/>
      <c r="P49" s="497">
        <f>P50+(R50/60)</f>
        <v>0</v>
      </c>
      <c r="Q49" s="497"/>
      <c r="R49" s="497"/>
      <c r="S49" s="498"/>
      <c r="T49" s="497">
        <f>T50+(V50/60)</f>
        <v>0</v>
      </c>
      <c r="U49" s="497"/>
      <c r="V49" s="497"/>
      <c r="W49" s="498"/>
      <c r="X49" s="497">
        <f>X50+(Z50/60)</f>
        <v>0</v>
      </c>
      <c r="Y49" s="497"/>
      <c r="Z49" s="497"/>
      <c r="AA49" s="498"/>
      <c r="AB49" s="497">
        <f>AB50+(AD50/60)</f>
        <v>0</v>
      </c>
      <c r="AC49" s="497"/>
      <c r="AD49" s="497"/>
      <c r="AE49" s="498"/>
      <c r="AF49" s="536">
        <f>SUM(D49:AE49)</f>
        <v>0</v>
      </c>
      <c r="AG49" s="497"/>
      <c r="AH49" s="497"/>
      <c r="AI49" s="537"/>
      <c r="AJ49" s="532"/>
      <c r="AK49" s="138"/>
      <c r="AL49" s="173"/>
      <c r="AM49" s="174"/>
      <c r="AN49" s="139"/>
      <c r="AO49" s="656"/>
      <c r="AP49" s="657"/>
      <c r="AQ49" s="657"/>
      <c r="AR49" s="657"/>
      <c r="AS49" s="657"/>
      <c r="AT49" s="658"/>
      <c r="AU49" s="140"/>
    </row>
    <row r="50" spans="2:47" ht="20.100000000000001" customHeight="1" x14ac:dyDescent="0.25">
      <c r="B50" s="312"/>
      <c r="C50" s="183" t="s">
        <v>131</v>
      </c>
      <c r="D50" s="169"/>
      <c r="E50" s="160" t="s">
        <v>118</v>
      </c>
      <c r="F50" s="170"/>
      <c r="G50" s="161" t="s">
        <v>119</v>
      </c>
      <c r="H50" s="171"/>
      <c r="I50" s="160" t="s">
        <v>118</v>
      </c>
      <c r="J50" s="170"/>
      <c r="K50" s="161" t="s">
        <v>119</v>
      </c>
      <c r="L50" s="171"/>
      <c r="M50" s="160" t="s">
        <v>118</v>
      </c>
      <c r="N50" s="170"/>
      <c r="O50" s="161" t="s">
        <v>119</v>
      </c>
      <c r="P50" s="171"/>
      <c r="Q50" s="160" t="s">
        <v>118</v>
      </c>
      <c r="R50" s="170"/>
      <c r="S50" s="161" t="s">
        <v>119</v>
      </c>
      <c r="T50" s="171"/>
      <c r="U50" s="160" t="s">
        <v>118</v>
      </c>
      <c r="V50" s="170"/>
      <c r="W50" s="161" t="s">
        <v>119</v>
      </c>
      <c r="X50" s="171"/>
      <c r="Y50" s="160" t="s">
        <v>118</v>
      </c>
      <c r="Z50" s="170"/>
      <c r="AA50" s="161" t="s">
        <v>119</v>
      </c>
      <c r="AB50" s="171"/>
      <c r="AC50" s="160" t="s">
        <v>118</v>
      </c>
      <c r="AD50" s="170"/>
      <c r="AE50" s="162" t="s">
        <v>119</v>
      </c>
      <c r="AF50" s="175">
        <f>ROUNDDOWN(AF49,0)</f>
        <v>0</v>
      </c>
      <c r="AG50" s="176" t="s">
        <v>118</v>
      </c>
      <c r="AH50" s="177">
        <f>ROUND((AF49-AF50)*60,0)</f>
        <v>0</v>
      </c>
      <c r="AI50" s="178" t="s">
        <v>119</v>
      </c>
      <c r="AJ50" s="532"/>
      <c r="AK50" s="138"/>
      <c r="AL50" s="174"/>
      <c r="AM50" s="174"/>
      <c r="AN50" s="47"/>
      <c r="AO50" s="656"/>
      <c r="AP50" s="657"/>
      <c r="AQ50" s="657"/>
      <c r="AR50" s="657"/>
      <c r="AS50" s="657"/>
      <c r="AT50" s="658"/>
      <c r="AU50" s="51"/>
    </row>
    <row r="51" spans="2:47" x14ac:dyDescent="0.25">
      <c r="B51" s="312">
        <f>B35+7</f>
        <v>45726</v>
      </c>
      <c r="C51" s="325" t="s">
        <v>113</v>
      </c>
      <c r="D51" s="538">
        <f>IF(ISNA(B51),"",B51)</f>
        <v>45726</v>
      </c>
      <c r="E51" s="539"/>
      <c r="F51" s="539"/>
      <c r="G51" s="581"/>
      <c r="H51" s="580">
        <f>IF(ISNA(B51),"",D51+1)</f>
        <v>45727</v>
      </c>
      <c r="I51" s="539"/>
      <c r="J51" s="539"/>
      <c r="K51" s="581"/>
      <c r="L51" s="580">
        <f>IF(ISNA(B51),"",H51+1)</f>
        <v>45728</v>
      </c>
      <c r="M51" s="539"/>
      <c r="N51" s="539"/>
      <c r="O51" s="581"/>
      <c r="P51" s="580">
        <f>IF(ISNA(B51),"",L51+1)</f>
        <v>45729</v>
      </c>
      <c r="Q51" s="539"/>
      <c r="R51" s="539"/>
      <c r="S51" s="581"/>
      <c r="T51" s="580">
        <f>IF(ISNA(B51),"",P51+1)</f>
        <v>45730</v>
      </c>
      <c r="U51" s="539"/>
      <c r="V51" s="539"/>
      <c r="W51" s="581"/>
      <c r="X51" s="580">
        <f>IF(ISNA(B51),"",T51+1)</f>
        <v>45731</v>
      </c>
      <c r="Y51" s="539"/>
      <c r="Z51" s="539"/>
      <c r="AA51" s="581"/>
      <c r="AB51" s="580">
        <f>IF(ISNA(B51),"",X51+1)</f>
        <v>45732</v>
      </c>
      <c r="AC51" s="539"/>
      <c r="AD51" s="539"/>
      <c r="AE51" s="603"/>
      <c r="AF51" s="538" t="str">
        <f>IF(AD8="Yes",VLOOKUP(B51,TermTime,2,FALSE),"Week Total")</f>
        <v>Week Total</v>
      </c>
      <c r="AG51" s="539"/>
      <c r="AH51" s="539"/>
      <c r="AI51" s="540"/>
      <c r="AJ51" s="532" t="str">
        <f>IF(OR(AL64&gt;36,AM64="FALSE",AND(AL64&gt;20,AD8="Yes")),"WARNING","")</f>
        <v/>
      </c>
      <c r="AK51" s="138"/>
      <c r="AL51" s="174"/>
      <c r="AM51" s="174"/>
      <c r="AN51" s="47"/>
      <c r="AO51" s="656"/>
      <c r="AP51" s="657"/>
      <c r="AQ51" s="657"/>
      <c r="AR51" s="657"/>
      <c r="AS51" s="657"/>
      <c r="AT51" s="658"/>
      <c r="AU51" s="51"/>
    </row>
    <row r="52" spans="2:47" s="65" customFormat="1" ht="14.45" hidden="1" customHeight="1" x14ac:dyDescent="0.25">
      <c r="B52" s="313"/>
      <c r="C52" s="152" t="s">
        <v>115</v>
      </c>
      <c r="D52" s="179">
        <f>DATEDIF($D$6,D$51,"Y")</f>
        <v>125</v>
      </c>
      <c r="E52" s="154">
        <f>VLOOKUP(D52,Rates!$C:$D,2,1)</f>
        <v>6</v>
      </c>
      <c r="F52" s="158">
        <f>HLOOKUP(G52,Rates,E52,FALSE)</f>
        <v>11.44</v>
      </c>
      <c r="G52" s="156" t="str">
        <f>HLOOKUP(D$51,Rates!$1:$2,2,1)</f>
        <v>R</v>
      </c>
      <c r="H52" s="157">
        <f>DATEDIF($D$6,H$51,"Y")</f>
        <v>125</v>
      </c>
      <c r="I52" s="154">
        <f>VLOOKUP(H52,Rates!$C:$D,2,1)</f>
        <v>6</v>
      </c>
      <c r="J52" s="158">
        <f>HLOOKUP(K52,Rates,I52,FALSE)</f>
        <v>11.44</v>
      </c>
      <c r="K52" s="156" t="str">
        <f>HLOOKUP(H$51,Rates!$1:$2,2,1)</f>
        <v>R</v>
      </c>
      <c r="L52" s="157">
        <f>DATEDIF($D$6,L$51,"Y")</f>
        <v>125</v>
      </c>
      <c r="M52" s="154">
        <f>VLOOKUP(L52,Rates!$C:$D,2,1)</f>
        <v>6</v>
      </c>
      <c r="N52" s="158">
        <f>HLOOKUP(O52,Rates,M52,FALSE)</f>
        <v>11.44</v>
      </c>
      <c r="O52" s="156" t="str">
        <f>HLOOKUP(L$51,Rates!$1:$2,2,1)</f>
        <v>R</v>
      </c>
      <c r="P52" s="157">
        <f>DATEDIF($D$6,P$51,"Y")</f>
        <v>125</v>
      </c>
      <c r="Q52" s="154">
        <f>VLOOKUP(P52,Rates!$C:$D,2,1)</f>
        <v>6</v>
      </c>
      <c r="R52" s="158">
        <f>HLOOKUP(S52,Rates,Q52,FALSE)</f>
        <v>11.44</v>
      </c>
      <c r="S52" s="156" t="str">
        <f>HLOOKUP(P$51,Rates!$1:$2,2,1)</f>
        <v>R</v>
      </c>
      <c r="T52" s="157">
        <f>DATEDIF($D$6,T$51,"Y")</f>
        <v>125</v>
      </c>
      <c r="U52" s="154">
        <f>VLOOKUP(T52,Rates!$C:$D,2,1)</f>
        <v>6</v>
      </c>
      <c r="V52" s="158">
        <f>HLOOKUP(W52,Rates,U52,FALSE)</f>
        <v>11.44</v>
      </c>
      <c r="W52" s="156" t="str">
        <f>HLOOKUP(T$51,Rates!$1:$2,2,1)</f>
        <v>R</v>
      </c>
      <c r="X52" s="157">
        <f>DATEDIF($D$6,X$51,"Y")</f>
        <v>125</v>
      </c>
      <c r="Y52" s="154">
        <f>VLOOKUP(X52,Rates!$C:$D,2,1)</f>
        <v>6</v>
      </c>
      <c r="Z52" s="158">
        <f>HLOOKUP(AA52,Rates,Y52,FALSE)</f>
        <v>11.44</v>
      </c>
      <c r="AA52" s="156" t="str">
        <f>HLOOKUP(X$51,Rates!$1:$2,2,1)</f>
        <v>R</v>
      </c>
      <c r="AB52" s="157">
        <f>DATEDIF($D$6,AB$51,"Y")</f>
        <v>125</v>
      </c>
      <c r="AC52" s="154">
        <f>VLOOKUP(AB52,Rates!$C:$D,2,1)</f>
        <v>6</v>
      </c>
      <c r="AD52" s="158">
        <f>HLOOKUP(AE52,Rates,AC52,FALSE)</f>
        <v>11.44</v>
      </c>
      <c r="AE52" s="156" t="str">
        <f>HLOOKUP(AB$51,Rates!$1:$2,2,1)</f>
        <v>R</v>
      </c>
      <c r="AF52" s="510"/>
      <c r="AG52" s="511"/>
      <c r="AH52" s="511"/>
      <c r="AI52" s="512"/>
      <c r="AJ52" s="532"/>
      <c r="AK52" s="138"/>
      <c r="AL52" s="174"/>
      <c r="AM52" s="174"/>
      <c r="AN52" s="139"/>
      <c r="AO52" s="656"/>
      <c r="AP52" s="657"/>
      <c r="AQ52" s="657"/>
      <c r="AR52" s="657"/>
      <c r="AS52" s="657"/>
      <c r="AT52" s="658"/>
      <c r="AU52" s="140"/>
    </row>
    <row r="53" spans="2:47" s="65" customFormat="1" ht="14.45" hidden="1" customHeight="1" x14ac:dyDescent="0.25">
      <c r="B53" s="313"/>
      <c r="C53" s="152" t="s">
        <v>116</v>
      </c>
      <c r="D53" s="521">
        <f>D54+(F54/60)</f>
        <v>0</v>
      </c>
      <c r="E53" s="495"/>
      <c r="F53" s="495"/>
      <c r="G53" s="496"/>
      <c r="H53" s="495">
        <f>H54+(J54/60)</f>
        <v>0</v>
      </c>
      <c r="I53" s="495"/>
      <c r="J53" s="495"/>
      <c r="K53" s="496"/>
      <c r="L53" s="495">
        <f>L54+(N54/60)</f>
        <v>0</v>
      </c>
      <c r="M53" s="495"/>
      <c r="N53" s="495"/>
      <c r="O53" s="496"/>
      <c r="P53" s="495">
        <f>P54+(R54/60)</f>
        <v>0</v>
      </c>
      <c r="Q53" s="495"/>
      <c r="R53" s="495"/>
      <c r="S53" s="496"/>
      <c r="T53" s="495">
        <f>T54+(V54/60)</f>
        <v>0</v>
      </c>
      <c r="U53" s="495"/>
      <c r="V53" s="495"/>
      <c r="W53" s="496"/>
      <c r="X53" s="495">
        <f>X54+(Z54/60)</f>
        <v>0</v>
      </c>
      <c r="Y53" s="495"/>
      <c r="Z53" s="495"/>
      <c r="AA53" s="496"/>
      <c r="AB53" s="495">
        <f>AB54+(AD54/60)</f>
        <v>0</v>
      </c>
      <c r="AC53" s="495"/>
      <c r="AD53" s="495"/>
      <c r="AE53" s="496"/>
      <c r="AF53" s="521">
        <f>SUM(D53:AE53)</f>
        <v>0</v>
      </c>
      <c r="AG53" s="495"/>
      <c r="AH53" s="495"/>
      <c r="AI53" s="522"/>
      <c r="AJ53" s="532"/>
      <c r="AK53" s="138"/>
      <c r="AL53" s="174"/>
      <c r="AM53" s="174"/>
      <c r="AN53" s="139"/>
      <c r="AO53" s="656"/>
      <c r="AP53" s="657"/>
      <c r="AQ53" s="657"/>
      <c r="AR53" s="657"/>
      <c r="AS53" s="657"/>
      <c r="AT53" s="658"/>
      <c r="AU53" s="140"/>
    </row>
    <row r="54" spans="2:47" ht="20.100000000000001" customHeight="1" x14ac:dyDescent="0.25">
      <c r="B54" s="312"/>
      <c r="C54" s="181" t="s">
        <v>117</v>
      </c>
      <c r="D54" s="169"/>
      <c r="E54" s="160" t="s">
        <v>118</v>
      </c>
      <c r="F54" s="170"/>
      <c r="G54" s="161" t="s">
        <v>119</v>
      </c>
      <c r="H54" s="171"/>
      <c r="I54" s="160" t="s">
        <v>118</v>
      </c>
      <c r="J54" s="170"/>
      <c r="K54" s="161" t="s">
        <v>119</v>
      </c>
      <c r="L54" s="171"/>
      <c r="M54" s="160" t="s">
        <v>118</v>
      </c>
      <c r="N54" s="170"/>
      <c r="O54" s="161" t="s">
        <v>119</v>
      </c>
      <c r="P54" s="171"/>
      <c r="Q54" s="160" t="s">
        <v>118</v>
      </c>
      <c r="R54" s="170"/>
      <c r="S54" s="161" t="s">
        <v>119</v>
      </c>
      <c r="T54" s="171"/>
      <c r="U54" s="160" t="s">
        <v>118</v>
      </c>
      <c r="V54" s="170"/>
      <c r="W54" s="161" t="s">
        <v>119</v>
      </c>
      <c r="X54" s="171"/>
      <c r="Y54" s="160" t="s">
        <v>118</v>
      </c>
      <c r="Z54" s="170"/>
      <c r="AA54" s="161" t="s">
        <v>119</v>
      </c>
      <c r="AB54" s="171"/>
      <c r="AC54" s="160" t="s">
        <v>118</v>
      </c>
      <c r="AD54" s="170"/>
      <c r="AE54" s="162" t="s">
        <v>119</v>
      </c>
      <c r="AF54" s="163">
        <f>ROUNDDOWN(AF53,0)</f>
        <v>0</v>
      </c>
      <c r="AG54" s="164" t="s">
        <v>118</v>
      </c>
      <c r="AH54" s="165">
        <f>(AF53-AF54)*60</f>
        <v>0</v>
      </c>
      <c r="AI54" s="166" t="s">
        <v>119</v>
      </c>
      <c r="AJ54" s="532"/>
      <c r="AK54" s="138"/>
      <c r="AL54" s="174"/>
      <c r="AM54" s="174"/>
      <c r="AN54" s="47"/>
      <c r="AO54" s="656"/>
      <c r="AP54" s="657"/>
      <c r="AQ54" s="657"/>
      <c r="AR54" s="657"/>
      <c r="AS54" s="657"/>
      <c r="AT54" s="658"/>
      <c r="AU54" s="51"/>
    </row>
    <row r="55" spans="2:47" x14ac:dyDescent="0.25">
      <c r="B55" s="312"/>
      <c r="C55" s="182" t="s">
        <v>120</v>
      </c>
      <c r="D55" s="509">
        <f>MAX(F52,IF($U$12=$AM$12,$AE$12,HLOOKUP(G52,Rates,$AL$12,FALSE)))</f>
        <v>16.41</v>
      </c>
      <c r="E55" s="500"/>
      <c r="F55" s="500"/>
      <c r="G55" s="501"/>
      <c r="H55" s="499">
        <f>MAX(J52,IF($U$12=$AM$12,$AE$12,HLOOKUP(K52,Rates,$AL$12,FALSE)))</f>
        <v>16.41</v>
      </c>
      <c r="I55" s="500"/>
      <c r="J55" s="500"/>
      <c r="K55" s="501"/>
      <c r="L55" s="499">
        <f>MAX(N52,IF($U$12=$AM$12,$AE$12,HLOOKUP(O52,Rates,$AL$12,FALSE)))</f>
        <v>16.41</v>
      </c>
      <c r="M55" s="500"/>
      <c r="N55" s="500"/>
      <c r="O55" s="501"/>
      <c r="P55" s="499">
        <f>MAX(R52,IF($U$12=$AM$12,$AE$12,HLOOKUP(S52,Rates,$AL$12,FALSE)))</f>
        <v>16.41</v>
      </c>
      <c r="Q55" s="500"/>
      <c r="R55" s="500"/>
      <c r="S55" s="501"/>
      <c r="T55" s="499">
        <f>MAX(V52,IF($U$12=$AM$12,$AE$12,HLOOKUP(W52,Rates,$AL$12,FALSE)))</f>
        <v>16.41</v>
      </c>
      <c r="U55" s="500"/>
      <c r="V55" s="500"/>
      <c r="W55" s="501"/>
      <c r="X55" s="499">
        <f>MAX(Z52,IF($U$12=$AM$12,$AE$12,HLOOKUP(AA52,Rates,$AL$12,FALSE)))</f>
        <v>16.41</v>
      </c>
      <c r="Y55" s="500"/>
      <c r="Z55" s="500"/>
      <c r="AA55" s="501"/>
      <c r="AB55" s="499">
        <f>MAX(AD52,IF($U$12=$AM$12,$AE$12,HLOOKUP(AE52,Rates,$AL$12,FALSE)))</f>
        <v>16.41</v>
      </c>
      <c r="AC55" s="500"/>
      <c r="AD55" s="500"/>
      <c r="AE55" s="519"/>
      <c r="AF55" s="516">
        <f>SUMPRODUCT(D55:AE55,D53:AE53)</f>
        <v>0</v>
      </c>
      <c r="AG55" s="517"/>
      <c r="AH55" s="517"/>
      <c r="AI55" s="518"/>
      <c r="AJ55" s="532"/>
      <c r="AK55" s="138"/>
      <c r="AL55" s="322">
        <f>AF55*IF($U$12="Demonstrator Rate",0.1711,0.1207)</f>
        <v>0</v>
      </c>
      <c r="AM55" s="174"/>
      <c r="AN55" s="47"/>
      <c r="AO55" s="656"/>
      <c r="AP55" s="657"/>
      <c r="AQ55" s="657"/>
      <c r="AR55" s="657"/>
      <c r="AS55" s="657"/>
      <c r="AT55" s="658"/>
      <c r="AU55" s="51"/>
    </row>
    <row r="56" spans="2:47" s="65" customFormat="1" ht="14.45" hidden="1" customHeight="1" x14ac:dyDescent="0.25">
      <c r="B56" s="313"/>
      <c r="C56" s="152" t="s">
        <v>121</v>
      </c>
      <c r="D56" s="179">
        <f>DATEDIF($D$6,D$51,"Y")</f>
        <v>125</v>
      </c>
      <c r="E56" s="154">
        <f>VLOOKUP(D56,Rates!$C:$D,2,1)</f>
        <v>6</v>
      </c>
      <c r="F56" s="158">
        <f>HLOOKUP(G56,Rates,E56,FALSE)</f>
        <v>11.44</v>
      </c>
      <c r="G56" s="156" t="str">
        <f>HLOOKUP(D$51,Rates!$1:$2,2,1)</f>
        <v>R</v>
      </c>
      <c r="H56" s="157">
        <f>DATEDIF($D$6,H$51,"Y")</f>
        <v>125</v>
      </c>
      <c r="I56" s="154">
        <f>VLOOKUP(H56,Rates!$C:$D,2,1)</f>
        <v>6</v>
      </c>
      <c r="J56" s="158">
        <f>HLOOKUP(K56,Rates,I56,FALSE)</f>
        <v>11.44</v>
      </c>
      <c r="K56" s="156" t="str">
        <f>HLOOKUP(H$51,Rates!$1:$2,2,1)</f>
        <v>R</v>
      </c>
      <c r="L56" s="157">
        <f>DATEDIF($D$6,L$51,"Y")</f>
        <v>125</v>
      </c>
      <c r="M56" s="154">
        <f>VLOOKUP(L56,Rates!$C:$D,2,1)</f>
        <v>6</v>
      </c>
      <c r="N56" s="158">
        <f>HLOOKUP(O56,Rates,M56,FALSE)</f>
        <v>11.44</v>
      </c>
      <c r="O56" s="156" t="str">
        <f>HLOOKUP(L$51,Rates!$1:$2,2,1)</f>
        <v>R</v>
      </c>
      <c r="P56" s="157">
        <f>DATEDIF($D$6,P$51,"Y")</f>
        <v>125</v>
      </c>
      <c r="Q56" s="154">
        <f>VLOOKUP(P56,Rates!$C:$D,2,1)</f>
        <v>6</v>
      </c>
      <c r="R56" s="158">
        <f>HLOOKUP(S56,Rates,Q56,FALSE)</f>
        <v>11.44</v>
      </c>
      <c r="S56" s="156" t="str">
        <f>HLOOKUP(P$51,Rates!$1:$2,2,1)</f>
        <v>R</v>
      </c>
      <c r="T56" s="157">
        <f>DATEDIF($D$6,T$51,"Y")</f>
        <v>125</v>
      </c>
      <c r="U56" s="154">
        <f>VLOOKUP(T56,Rates!$C:$D,2,1)</f>
        <v>6</v>
      </c>
      <c r="V56" s="158">
        <f>HLOOKUP(W56,Rates,U56,FALSE)</f>
        <v>11.44</v>
      </c>
      <c r="W56" s="156" t="str">
        <f>HLOOKUP(T$51,Rates!$1:$2,2,1)</f>
        <v>R</v>
      </c>
      <c r="X56" s="157">
        <f>DATEDIF($D$6,X$51,"Y")</f>
        <v>125</v>
      </c>
      <c r="Y56" s="154">
        <f>VLOOKUP(X56,Rates!$C:$D,2,1)</f>
        <v>6</v>
      </c>
      <c r="Z56" s="158">
        <f>HLOOKUP(AA56,Rates,Y56,FALSE)</f>
        <v>11.44</v>
      </c>
      <c r="AA56" s="156" t="str">
        <f>HLOOKUP(X$51,Rates!$1:$2,2,1)</f>
        <v>R</v>
      </c>
      <c r="AB56" s="157">
        <f>DATEDIF($D$6,AB$51,"Y")</f>
        <v>125</v>
      </c>
      <c r="AC56" s="154">
        <f>VLOOKUP(AB56,Rates!$C:$D,2,1)</f>
        <v>6</v>
      </c>
      <c r="AD56" s="158">
        <f>HLOOKUP(AE56,Rates,AC56,FALSE)</f>
        <v>11.44</v>
      </c>
      <c r="AE56" s="156" t="str">
        <f>HLOOKUP(AB$51,Rates!$1:$2,2,1)</f>
        <v>R</v>
      </c>
      <c r="AF56" s="510"/>
      <c r="AG56" s="511"/>
      <c r="AH56" s="511"/>
      <c r="AI56" s="512"/>
      <c r="AJ56" s="532"/>
      <c r="AK56" s="138"/>
      <c r="AM56" s="174"/>
      <c r="AN56" s="139"/>
      <c r="AO56" s="656"/>
      <c r="AP56" s="657"/>
      <c r="AQ56" s="657"/>
      <c r="AR56" s="657"/>
      <c r="AS56" s="657"/>
      <c r="AT56" s="658"/>
      <c r="AU56" s="140"/>
    </row>
    <row r="57" spans="2:47" s="65" customFormat="1" ht="14.45" hidden="1" customHeight="1" x14ac:dyDescent="0.25">
      <c r="B57" s="313"/>
      <c r="C57" s="152" t="s">
        <v>122</v>
      </c>
      <c r="D57" s="521">
        <f>D58+(F58/60)</f>
        <v>0</v>
      </c>
      <c r="E57" s="495"/>
      <c r="F57" s="495"/>
      <c r="G57" s="496"/>
      <c r="H57" s="495">
        <f>H58+(J58/60)</f>
        <v>0</v>
      </c>
      <c r="I57" s="495"/>
      <c r="J57" s="495"/>
      <c r="K57" s="496"/>
      <c r="L57" s="495">
        <f>L58+(N58/60)</f>
        <v>0</v>
      </c>
      <c r="M57" s="495"/>
      <c r="N57" s="495"/>
      <c r="O57" s="496"/>
      <c r="P57" s="495">
        <f>P58+(R58/60)</f>
        <v>0</v>
      </c>
      <c r="Q57" s="495"/>
      <c r="R57" s="495"/>
      <c r="S57" s="496"/>
      <c r="T57" s="495">
        <f>T58+(V58/60)</f>
        <v>0</v>
      </c>
      <c r="U57" s="495"/>
      <c r="V57" s="495"/>
      <c r="W57" s="496"/>
      <c r="X57" s="495">
        <f>X58+(Z58/60)</f>
        <v>0</v>
      </c>
      <c r="Y57" s="495"/>
      <c r="Z57" s="495"/>
      <c r="AA57" s="496"/>
      <c r="AB57" s="495">
        <f>AB58+(AD58/60)</f>
        <v>0</v>
      </c>
      <c r="AC57" s="495"/>
      <c r="AD57" s="495"/>
      <c r="AE57" s="496"/>
      <c r="AF57" s="521">
        <f>SUM(D57:AE57)</f>
        <v>0</v>
      </c>
      <c r="AG57" s="495"/>
      <c r="AH57" s="495"/>
      <c r="AI57" s="522"/>
      <c r="AJ57" s="532"/>
      <c r="AK57" s="138"/>
      <c r="AM57" s="174"/>
      <c r="AN57" s="139"/>
      <c r="AO57" s="656"/>
      <c r="AP57" s="657"/>
      <c r="AQ57" s="657"/>
      <c r="AR57" s="657"/>
      <c r="AS57" s="657"/>
      <c r="AT57" s="658"/>
      <c r="AU57" s="140"/>
    </row>
    <row r="58" spans="2:47" ht="20.100000000000001" hidden="1" customHeight="1" x14ac:dyDescent="0.25">
      <c r="B58" s="312"/>
      <c r="C58" s="181" t="s">
        <v>123</v>
      </c>
      <c r="D58" s="169"/>
      <c r="E58" s="160" t="s">
        <v>118</v>
      </c>
      <c r="F58" s="170"/>
      <c r="G58" s="161" t="s">
        <v>119</v>
      </c>
      <c r="H58" s="171"/>
      <c r="I58" s="160" t="s">
        <v>118</v>
      </c>
      <c r="J58" s="170"/>
      <c r="K58" s="161" t="s">
        <v>119</v>
      </c>
      <c r="L58" s="171"/>
      <c r="M58" s="160" t="s">
        <v>118</v>
      </c>
      <c r="N58" s="170"/>
      <c r="O58" s="161" t="s">
        <v>119</v>
      </c>
      <c r="P58" s="171"/>
      <c r="Q58" s="160" t="s">
        <v>118</v>
      </c>
      <c r="R58" s="170"/>
      <c r="S58" s="161" t="s">
        <v>119</v>
      </c>
      <c r="T58" s="171"/>
      <c r="U58" s="160" t="s">
        <v>118</v>
      </c>
      <c r="V58" s="170"/>
      <c r="W58" s="161" t="s">
        <v>119</v>
      </c>
      <c r="X58" s="171"/>
      <c r="Y58" s="160" t="s">
        <v>118</v>
      </c>
      <c r="Z58" s="170"/>
      <c r="AA58" s="161" t="s">
        <v>119</v>
      </c>
      <c r="AB58" s="171"/>
      <c r="AC58" s="160" t="s">
        <v>118</v>
      </c>
      <c r="AD58" s="170"/>
      <c r="AE58" s="162" t="s">
        <v>119</v>
      </c>
      <c r="AF58" s="163">
        <f>ROUNDDOWN(AF57,0)</f>
        <v>0</v>
      </c>
      <c r="AG58" s="164" t="s">
        <v>118</v>
      </c>
      <c r="AH58" s="165">
        <f>(AF57-AF58)*60</f>
        <v>0</v>
      </c>
      <c r="AI58" s="166" t="s">
        <v>119</v>
      </c>
      <c r="AJ58" s="532"/>
      <c r="AK58" s="138"/>
      <c r="AL58" s="174"/>
      <c r="AM58" s="174"/>
      <c r="AN58" s="47"/>
      <c r="AO58" s="656"/>
      <c r="AP58" s="657"/>
      <c r="AQ58" s="657"/>
      <c r="AR58" s="657"/>
      <c r="AS58" s="657"/>
      <c r="AT58" s="658"/>
      <c r="AU58" s="51"/>
    </row>
    <row r="59" spans="2:47" ht="14.45" hidden="1" customHeight="1" x14ac:dyDescent="0.25">
      <c r="B59" s="312"/>
      <c r="C59" s="181" t="s">
        <v>124</v>
      </c>
      <c r="D59" s="541">
        <f>MAX(F56,IF($U$14=$AM$14,$AE$14,HLOOKUP(G56,Rates,$AL$14,FALSE)))</f>
        <v>16.41</v>
      </c>
      <c r="E59" s="524"/>
      <c r="F59" s="524"/>
      <c r="G59" s="525"/>
      <c r="H59" s="523">
        <f>MAX(J56,IF($U$14=$AM$14,$AE$14,HLOOKUP(K56,Rates,$AL$14,FALSE)))</f>
        <v>16.41</v>
      </c>
      <c r="I59" s="524"/>
      <c r="J59" s="524"/>
      <c r="K59" s="525"/>
      <c r="L59" s="523">
        <f>MAX(N56,IF($U$14=$AM$14,$AE$14,HLOOKUP(O56,Rates,$AL$14,FALSE)))</f>
        <v>16.41</v>
      </c>
      <c r="M59" s="524"/>
      <c r="N59" s="524"/>
      <c r="O59" s="525"/>
      <c r="P59" s="523">
        <f>MAX(R56,IF($U$14=$AM$14,$AE$14,HLOOKUP(S56,Rates,$AL$14,FALSE)))</f>
        <v>16.41</v>
      </c>
      <c r="Q59" s="524"/>
      <c r="R59" s="524"/>
      <c r="S59" s="525"/>
      <c r="T59" s="523">
        <f>MAX(V56,IF($U$14=$AM$14,$AE$14,HLOOKUP(W56,Rates,$AL$14,FALSE)))</f>
        <v>16.41</v>
      </c>
      <c r="U59" s="524"/>
      <c r="V59" s="524"/>
      <c r="W59" s="525"/>
      <c r="X59" s="523">
        <f>MAX(Z56,IF($U$14=$AM$14,$AE$14,HLOOKUP(AA56,Rates,$AL$14,FALSE)))</f>
        <v>16.41</v>
      </c>
      <c r="Y59" s="524"/>
      <c r="Z59" s="524"/>
      <c r="AA59" s="525"/>
      <c r="AB59" s="523">
        <f>MAX(AD56,IF($U$14=$AM$14,$AE$14,HLOOKUP(AE56,Rates,$AL$14,FALSE)))</f>
        <v>16.41</v>
      </c>
      <c r="AC59" s="524"/>
      <c r="AD59" s="524"/>
      <c r="AE59" s="662"/>
      <c r="AF59" s="516">
        <f>SUMPRODUCT(D59:AE59,D57:AE57)</f>
        <v>0</v>
      </c>
      <c r="AG59" s="517"/>
      <c r="AH59" s="517"/>
      <c r="AI59" s="518"/>
      <c r="AJ59" s="532"/>
      <c r="AK59" s="138"/>
      <c r="AL59" s="322">
        <f>AF59*IF($U$14="Demonstrator Rate",0.1711,0.1207)</f>
        <v>0</v>
      </c>
      <c r="AM59" s="174"/>
      <c r="AN59" s="47"/>
      <c r="AO59" s="656"/>
      <c r="AP59" s="657"/>
      <c r="AQ59" s="657"/>
      <c r="AR59" s="657"/>
      <c r="AS59" s="657"/>
      <c r="AT59" s="658"/>
      <c r="AU59" s="51"/>
    </row>
    <row r="60" spans="2:47" s="65" customFormat="1" ht="14.45" hidden="1" customHeight="1" x14ac:dyDescent="0.25">
      <c r="B60" s="313"/>
      <c r="C60" s="277" t="s">
        <v>125</v>
      </c>
      <c r="D60" s="278">
        <f>DATEDIF($D$6,D$51,"Y")</f>
        <v>125</v>
      </c>
      <c r="E60" s="154">
        <f>VLOOKUP(D60,Rates!$C:$D,2,1)</f>
        <v>6</v>
      </c>
      <c r="F60" s="279">
        <f>HLOOKUP(G60,Rates,E60,FALSE)</f>
        <v>11.44</v>
      </c>
      <c r="G60" s="156" t="str">
        <f>HLOOKUP(D$51,Rates!$1:$2,2,1)</f>
        <v>R</v>
      </c>
      <c r="H60" s="280">
        <f>DATEDIF($D$6,H$51,"Y")</f>
        <v>125</v>
      </c>
      <c r="I60" s="154">
        <f>VLOOKUP(H60,Rates!$C:$D,2,1)</f>
        <v>6</v>
      </c>
      <c r="J60" s="279">
        <f>HLOOKUP(K60,Rates,I60,FALSE)</f>
        <v>11.44</v>
      </c>
      <c r="K60" s="156" t="str">
        <f>HLOOKUP(H$51,Rates!$1:$2,2,1)</f>
        <v>R</v>
      </c>
      <c r="L60" s="280">
        <f>DATEDIF($D$6,L$51,"Y")</f>
        <v>125</v>
      </c>
      <c r="M60" s="154">
        <f>VLOOKUP(L60,Rates!$C:$D,2,1)</f>
        <v>6</v>
      </c>
      <c r="N60" s="279">
        <f>HLOOKUP(O60,Rates,M60,FALSE)</f>
        <v>11.44</v>
      </c>
      <c r="O60" s="156" t="str">
        <f>HLOOKUP(L$51,Rates!$1:$2,2,1)</f>
        <v>R</v>
      </c>
      <c r="P60" s="280">
        <f>DATEDIF($D$6,P$51,"Y")</f>
        <v>125</v>
      </c>
      <c r="Q60" s="154">
        <f>VLOOKUP(P60,Rates!$C:$D,2,1)</f>
        <v>6</v>
      </c>
      <c r="R60" s="279">
        <f>HLOOKUP(S60,Rates,Q60,FALSE)</f>
        <v>11.44</v>
      </c>
      <c r="S60" s="156" t="str">
        <f>HLOOKUP(P$51,Rates!$1:$2,2,1)</f>
        <v>R</v>
      </c>
      <c r="T60" s="280">
        <f>DATEDIF($D$6,T$51,"Y")</f>
        <v>125</v>
      </c>
      <c r="U60" s="154">
        <f>VLOOKUP(T60,Rates!$C:$D,2,1)</f>
        <v>6</v>
      </c>
      <c r="V60" s="279">
        <f>HLOOKUP(W60,Rates,U60,FALSE)</f>
        <v>11.44</v>
      </c>
      <c r="W60" s="156" t="str">
        <f>HLOOKUP(T$51,Rates!$1:$2,2,1)</f>
        <v>R</v>
      </c>
      <c r="X60" s="280">
        <f>DATEDIF($D$6,X$51,"Y")</f>
        <v>125</v>
      </c>
      <c r="Y60" s="154">
        <f>VLOOKUP(X60,Rates!$C:$D,2,1)</f>
        <v>6</v>
      </c>
      <c r="Z60" s="279">
        <f>HLOOKUP(AA60,Rates,Y60,FALSE)</f>
        <v>11.44</v>
      </c>
      <c r="AA60" s="156" t="str">
        <f>HLOOKUP(X$51,Rates!$1:$2,2,1)</f>
        <v>R</v>
      </c>
      <c r="AB60" s="280">
        <f>DATEDIF($D$6,AB$51,"Y")</f>
        <v>125</v>
      </c>
      <c r="AC60" s="154">
        <f>VLOOKUP(AB60,Rates!$C:$D,2,1)</f>
        <v>6</v>
      </c>
      <c r="AD60" s="279">
        <f>HLOOKUP(AE60,Rates,AC60,FALSE)</f>
        <v>11.44</v>
      </c>
      <c r="AE60" s="156" t="str">
        <f>HLOOKUP(AB$51,Rates!$1:$2,2,1)</f>
        <v>R</v>
      </c>
      <c r="AF60" s="510"/>
      <c r="AG60" s="511"/>
      <c r="AH60" s="511"/>
      <c r="AI60" s="512"/>
      <c r="AJ60" s="532"/>
      <c r="AK60" s="138"/>
      <c r="AM60" s="174"/>
      <c r="AN60" s="139"/>
      <c r="AO60" s="656"/>
      <c r="AP60" s="657"/>
      <c r="AQ60" s="657"/>
      <c r="AR60" s="657"/>
      <c r="AS60" s="657"/>
      <c r="AT60" s="658"/>
      <c r="AU60" s="140"/>
    </row>
    <row r="61" spans="2:47" s="65" customFormat="1" ht="14.45" hidden="1" customHeight="1" x14ac:dyDescent="0.25">
      <c r="B61" s="313"/>
      <c r="C61" s="152" t="s">
        <v>126</v>
      </c>
      <c r="D61" s="521">
        <f>D62+(F62/60)</f>
        <v>0</v>
      </c>
      <c r="E61" s="495"/>
      <c r="F61" s="495"/>
      <c r="G61" s="496"/>
      <c r="H61" s="495">
        <f>H62+(J62/60)</f>
        <v>0</v>
      </c>
      <c r="I61" s="495"/>
      <c r="J61" s="495"/>
      <c r="K61" s="496"/>
      <c r="L61" s="495">
        <f>L62+(N62/60)</f>
        <v>0</v>
      </c>
      <c r="M61" s="495"/>
      <c r="N61" s="495"/>
      <c r="O61" s="496"/>
      <c r="P61" s="495">
        <f>P62+(R62/60)</f>
        <v>0</v>
      </c>
      <c r="Q61" s="495"/>
      <c r="R61" s="495"/>
      <c r="S61" s="496"/>
      <c r="T61" s="495">
        <f>T62+(V62/60)</f>
        <v>0</v>
      </c>
      <c r="U61" s="495"/>
      <c r="V61" s="495"/>
      <c r="W61" s="496"/>
      <c r="X61" s="495">
        <f>X62+(Z62/60)</f>
        <v>0</v>
      </c>
      <c r="Y61" s="495"/>
      <c r="Z61" s="495"/>
      <c r="AA61" s="496"/>
      <c r="AB61" s="495">
        <f>AB62+(AD62/60)</f>
        <v>0</v>
      </c>
      <c r="AC61" s="495"/>
      <c r="AD61" s="495"/>
      <c r="AE61" s="496"/>
      <c r="AF61" s="521">
        <f>SUM(D61:AE61)</f>
        <v>0</v>
      </c>
      <c r="AG61" s="495"/>
      <c r="AH61" s="495"/>
      <c r="AI61" s="522"/>
      <c r="AJ61" s="532"/>
      <c r="AK61" s="138"/>
      <c r="AM61" s="174"/>
      <c r="AN61" s="139"/>
      <c r="AO61" s="656"/>
      <c r="AP61" s="657"/>
      <c r="AQ61" s="657"/>
      <c r="AR61" s="657"/>
      <c r="AS61" s="657"/>
      <c r="AT61" s="658"/>
      <c r="AU61" s="140"/>
    </row>
    <row r="62" spans="2:47" ht="20.100000000000001" hidden="1" customHeight="1" x14ac:dyDescent="0.25">
      <c r="B62" s="312"/>
      <c r="C62" s="187" t="s">
        <v>127</v>
      </c>
      <c r="D62" s="169"/>
      <c r="E62" s="160" t="s">
        <v>118</v>
      </c>
      <c r="F62" s="170"/>
      <c r="G62" s="161" t="s">
        <v>119</v>
      </c>
      <c r="H62" s="171"/>
      <c r="I62" s="160" t="s">
        <v>118</v>
      </c>
      <c r="J62" s="170"/>
      <c r="K62" s="161" t="s">
        <v>119</v>
      </c>
      <c r="L62" s="171"/>
      <c r="M62" s="160" t="s">
        <v>118</v>
      </c>
      <c r="N62" s="170"/>
      <c r="O62" s="161" t="s">
        <v>119</v>
      </c>
      <c r="P62" s="171"/>
      <c r="Q62" s="160" t="s">
        <v>118</v>
      </c>
      <c r="R62" s="170"/>
      <c r="S62" s="161" t="s">
        <v>119</v>
      </c>
      <c r="T62" s="171"/>
      <c r="U62" s="160" t="s">
        <v>118</v>
      </c>
      <c r="V62" s="170"/>
      <c r="W62" s="161" t="s">
        <v>119</v>
      </c>
      <c r="X62" s="171"/>
      <c r="Y62" s="160" t="s">
        <v>118</v>
      </c>
      <c r="Z62" s="170"/>
      <c r="AA62" s="161" t="s">
        <v>119</v>
      </c>
      <c r="AB62" s="171"/>
      <c r="AC62" s="160" t="s">
        <v>118</v>
      </c>
      <c r="AD62" s="170"/>
      <c r="AE62" s="162" t="s">
        <v>119</v>
      </c>
      <c r="AF62" s="163">
        <f>ROUNDDOWN(AF61,0)</f>
        <v>0</v>
      </c>
      <c r="AG62" s="164" t="s">
        <v>118</v>
      </c>
      <c r="AH62" s="165">
        <f>(AF61-AF62)*60</f>
        <v>0</v>
      </c>
      <c r="AI62" s="166" t="s">
        <v>119</v>
      </c>
      <c r="AJ62" s="532"/>
      <c r="AK62" s="138"/>
      <c r="AL62" s="174"/>
      <c r="AM62" s="174"/>
      <c r="AN62" s="47"/>
      <c r="AO62" s="656"/>
      <c r="AP62" s="657"/>
      <c r="AQ62" s="657"/>
      <c r="AR62" s="657"/>
      <c r="AS62" s="657"/>
      <c r="AT62" s="658"/>
      <c r="AU62" s="51"/>
    </row>
    <row r="63" spans="2:47" ht="14.45" hidden="1" customHeight="1" x14ac:dyDescent="0.25">
      <c r="B63" s="312"/>
      <c r="C63" s="182" t="s">
        <v>128</v>
      </c>
      <c r="D63" s="509">
        <f>MAX(F60,IF($U$16=$AM$16,$AE$16,HLOOKUP(G60,Rates,$AL$16,FALSE)))</f>
        <v>16.41</v>
      </c>
      <c r="E63" s="500"/>
      <c r="F63" s="500"/>
      <c r="G63" s="501"/>
      <c r="H63" s="499">
        <f>MAX(J60,IF($U$16=$AM$16,$AE$16,HLOOKUP(K60,Rates,$AL$16,FALSE)))</f>
        <v>16.41</v>
      </c>
      <c r="I63" s="500"/>
      <c r="J63" s="500"/>
      <c r="K63" s="501"/>
      <c r="L63" s="499">
        <f>MAX(N60,IF($U$16=$AM$16,$AE$16,HLOOKUP(O60,Rates,$AL$16,FALSE)))</f>
        <v>16.41</v>
      </c>
      <c r="M63" s="500"/>
      <c r="N63" s="500"/>
      <c r="O63" s="501"/>
      <c r="P63" s="499">
        <f>MAX(R60,IF($U$16=$AM$16,$AE$16,HLOOKUP(S60,Rates,$AL$16,FALSE)))</f>
        <v>16.41</v>
      </c>
      <c r="Q63" s="500"/>
      <c r="R63" s="500"/>
      <c r="S63" s="501"/>
      <c r="T63" s="499">
        <f>MAX(V60,IF($U$16=$AM$16,$AE$16,HLOOKUP(W60,Rates,$AL$16,FALSE)))</f>
        <v>16.41</v>
      </c>
      <c r="U63" s="500"/>
      <c r="V63" s="500"/>
      <c r="W63" s="501"/>
      <c r="X63" s="499">
        <f>MAX(Z60,IF($U$16=$AM$16,$AE$16,HLOOKUP(AA60,Rates,$AL$16,FALSE)))</f>
        <v>16.41</v>
      </c>
      <c r="Y63" s="500"/>
      <c r="Z63" s="500"/>
      <c r="AA63" s="501"/>
      <c r="AB63" s="499">
        <f>MAX(AD60,IF($U$16=$AM$16,$AE$16,HLOOKUP(AE60,Rates,$AL$16,FALSE)))</f>
        <v>16.41</v>
      </c>
      <c r="AC63" s="500"/>
      <c r="AD63" s="500"/>
      <c r="AE63" s="519"/>
      <c r="AF63" s="516">
        <f>SUMPRODUCT(D63:AE63,D61:AE61)</f>
        <v>0</v>
      </c>
      <c r="AG63" s="517"/>
      <c r="AH63" s="517"/>
      <c r="AI63" s="518"/>
      <c r="AJ63" s="532"/>
      <c r="AK63" s="138"/>
      <c r="AL63" s="322">
        <f>AF63*IF($U$16="Demonstrator Rate",0.1711,0.1207)</f>
        <v>0</v>
      </c>
      <c r="AM63" s="174"/>
      <c r="AN63" s="47"/>
      <c r="AO63" s="656"/>
      <c r="AP63" s="657"/>
      <c r="AQ63" s="657"/>
      <c r="AR63" s="657"/>
      <c r="AS63" s="657"/>
      <c r="AT63" s="658"/>
      <c r="AU63" s="51"/>
    </row>
    <row r="64" spans="2:47" s="65" customFormat="1" ht="14.45" hidden="1" customHeight="1" x14ac:dyDescent="0.25">
      <c r="B64" s="313"/>
      <c r="C64" s="172" t="s">
        <v>129</v>
      </c>
      <c r="D64" s="582">
        <f>((D54+(F54/60))*D55)+((D58+(F58/60))*D59)+((D62+(F62/60))*D63)</f>
        <v>0</v>
      </c>
      <c r="E64" s="527"/>
      <c r="F64" s="527"/>
      <c r="G64" s="528"/>
      <c r="H64" s="526">
        <f>((H54+(J54/60))*H55)+((H58+(J58/60))*H59)+((H62+(J62/60))*H63)</f>
        <v>0</v>
      </c>
      <c r="I64" s="527"/>
      <c r="J64" s="527"/>
      <c r="K64" s="528"/>
      <c r="L64" s="526">
        <f>((L54+(N54/60))*L55)+((L58+(N58/60))*L59)+((L62+(N62/60))*L63)</f>
        <v>0</v>
      </c>
      <c r="M64" s="527"/>
      <c r="N64" s="527"/>
      <c r="O64" s="528"/>
      <c r="P64" s="526">
        <f>((P54+(R54/60))*P55)+((P58+(R58/60))*P59)+((P62+(R62/60))*P63)</f>
        <v>0</v>
      </c>
      <c r="Q64" s="527"/>
      <c r="R64" s="527"/>
      <c r="S64" s="528"/>
      <c r="T64" s="526">
        <f>((T54+(V54/60))*T55)+((T58+(V58/60))*T59)+((T62+(V62/60))*T63)</f>
        <v>0</v>
      </c>
      <c r="U64" s="527"/>
      <c r="V64" s="527"/>
      <c r="W64" s="528"/>
      <c r="X64" s="526">
        <f>((X54+(Z54/60))*X55)+((X58+(Z58/60))*X59)+((X62+(Z62/60))*X63)</f>
        <v>0</v>
      </c>
      <c r="Y64" s="527"/>
      <c r="Z64" s="527"/>
      <c r="AA64" s="528"/>
      <c r="AB64" s="526">
        <f>((AB54+(AD54/60))*AB55)+((AB58+(AD58/60))*AB59)+((AB62+(AD62/60))*AB63)</f>
        <v>0</v>
      </c>
      <c r="AC64" s="527"/>
      <c r="AD64" s="527"/>
      <c r="AE64" s="583"/>
      <c r="AF64" s="470">
        <f>AF63+AF59+AF55</f>
        <v>0</v>
      </c>
      <c r="AG64" s="471"/>
      <c r="AH64" s="471"/>
      <c r="AI64" s="472"/>
      <c r="AJ64" s="532"/>
      <c r="AK64" s="138"/>
      <c r="AL64" s="173">
        <f>AF53+AF57+AF61+AF65</f>
        <v>0</v>
      </c>
      <c r="AM64" s="174" t="str">
        <f>IF(AND(AL64&gt;0,AD8="Yes",OR(D66="",F66="",H66="",J66="",L66="",N66="",P66="",R66="",T66="",V66="",X66="",Z66="",AB66="",AD66="")),"FALSE","TRUE")</f>
        <v>TRUE</v>
      </c>
      <c r="AN64" s="139"/>
      <c r="AO64" s="656"/>
      <c r="AP64" s="657"/>
      <c r="AQ64" s="657"/>
      <c r="AR64" s="657"/>
      <c r="AS64" s="657"/>
      <c r="AT64" s="658"/>
      <c r="AU64" s="140"/>
    </row>
    <row r="65" spans="2:47" s="65" customFormat="1" ht="14.45" hidden="1" customHeight="1" x14ac:dyDescent="0.25">
      <c r="B65" s="313"/>
      <c r="C65" s="152" t="s">
        <v>130</v>
      </c>
      <c r="D65" s="536">
        <f>D66+(F66/60)</f>
        <v>0</v>
      </c>
      <c r="E65" s="497"/>
      <c r="F65" s="497"/>
      <c r="G65" s="498"/>
      <c r="H65" s="497">
        <f>H66+(J66/60)</f>
        <v>0</v>
      </c>
      <c r="I65" s="497"/>
      <c r="J65" s="497"/>
      <c r="K65" s="498"/>
      <c r="L65" s="497">
        <f>L66+(N66/60)</f>
        <v>0</v>
      </c>
      <c r="M65" s="497"/>
      <c r="N65" s="497"/>
      <c r="O65" s="498"/>
      <c r="P65" s="497">
        <f>P66+(R66/60)</f>
        <v>0</v>
      </c>
      <c r="Q65" s="497"/>
      <c r="R65" s="497"/>
      <c r="S65" s="498"/>
      <c r="T65" s="497">
        <f>T66+(V66/60)</f>
        <v>0</v>
      </c>
      <c r="U65" s="497"/>
      <c r="V65" s="497"/>
      <c r="W65" s="498"/>
      <c r="X65" s="497">
        <f>X66+(Z66/60)</f>
        <v>0</v>
      </c>
      <c r="Y65" s="497"/>
      <c r="Z65" s="497"/>
      <c r="AA65" s="498"/>
      <c r="AB65" s="497">
        <f>AB66+(AD66/60)</f>
        <v>0</v>
      </c>
      <c r="AC65" s="497"/>
      <c r="AD65" s="497"/>
      <c r="AE65" s="498"/>
      <c r="AF65" s="536">
        <f>SUM(D65:AE65)</f>
        <v>0</v>
      </c>
      <c r="AG65" s="497"/>
      <c r="AH65" s="497"/>
      <c r="AI65" s="537"/>
      <c r="AJ65" s="532"/>
      <c r="AK65" s="138"/>
      <c r="AL65" s="173"/>
      <c r="AM65" s="174"/>
      <c r="AN65" s="139"/>
      <c r="AO65" s="656"/>
      <c r="AP65" s="657"/>
      <c r="AQ65" s="657"/>
      <c r="AR65" s="657"/>
      <c r="AS65" s="657"/>
      <c r="AT65" s="658"/>
      <c r="AU65" s="140"/>
    </row>
    <row r="66" spans="2:47" ht="20.100000000000001" customHeight="1" x14ac:dyDescent="0.25">
      <c r="B66" s="312"/>
      <c r="C66" s="189" t="s">
        <v>131</v>
      </c>
      <c r="D66" s="169"/>
      <c r="E66" s="160" t="s">
        <v>118</v>
      </c>
      <c r="F66" s="170"/>
      <c r="G66" s="161" t="s">
        <v>119</v>
      </c>
      <c r="H66" s="171"/>
      <c r="I66" s="160" t="s">
        <v>118</v>
      </c>
      <c r="J66" s="170"/>
      <c r="K66" s="161" t="s">
        <v>119</v>
      </c>
      <c r="L66" s="171"/>
      <c r="M66" s="160" t="s">
        <v>118</v>
      </c>
      <c r="N66" s="170"/>
      <c r="O66" s="161" t="s">
        <v>119</v>
      </c>
      <c r="P66" s="171"/>
      <c r="Q66" s="160" t="s">
        <v>118</v>
      </c>
      <c r="R66" s="170"/>
      <c r="S66" s="161" t="s">
        <v>119</v>
      </c>
      <c r="T66" s="171"/>
      <c r="U66" s="160" t="s">
        <v>118</v>
      </c>
      <c r="V66" s="170"/>
      <c r="W66" s="161" t="s">
        <v>119</v>
      </c>
      <c r="X66" s="171"/>
      <c r="Y66" s="160" t="s">
        <v>118</v>
      </c>
      <c r="Z66" s="170"/>
      <c r="AA66" s="161" t="s">
        <v>119</v>
      </c>
      <c r="AB66" s="171"/>
      <c r="AC66" s="160" t="s">
        <v>118</v>
      </c>
      <c r="AD66" s="170"/>
      <c r="AE66" s="162" t="s">
        <v>119</v>
      </c>
      <c r="AF66" s="175">
        <f>ROUNDDOWN(AF65,0)</f>
        <v>0</v>
      </c>
      <c r="AG66" s="176" t="s">
        <v>118</v>
      </c>
      <c r="AH66" s="177">
        <f>ROUND((AF65-AF66)*60,0)</f>
        <v>0</v>
      </c>
      <c r="AI66" s="178" t="s">
        <v>119</v>
      </c>
      <c r="AJ66" s="532"/>
      <c r="AK66" s="138"/>
      <c r="AL66" s="174"/>
      <c r="AM66" s="174"/>
      <c r="AN66" s="47"/>
      <c r="AO66" s="656"/>
      <c r="AP66" s="657"/>
      <c r="AQ66" s="657"/>
      <c r="AR66" s="657"/>
      <c r="AS66" s="657"/>
      <c r="AT66" s="658"/>
      <c r="AU66" s="51"/>
    </row>
    <row r="67" spans="2:47" x14ac:dyDescent="0.25">
      <c r="B67" s="312">
        <f>B51+7</f>
        <v>45733</v>
      </c>
      <c r="C67" s="326" t="s">
        <v>113</v>
      </c>
      <c r="D67" s="529">
        <f>IF(ISNA(B67),"",B67)</f>
        <v>45733</v>
      </c>
      <c r="E67" s="530"/>
      <c r="F67" s="530"/>
      <c r="G67" s="531"/>
      <c r="H67" s="529">
        <f>IF(ISNA(B67),"",D67+1)</f>
        <v>45734</v>
      </c>
      <c r="I67" s="530"/>
      <c r="J67" s="530"/>
      <c r="K67" s="531"/>
      <c r="L67" s="529">
        <f>IF(ISNA(B67),"",H67+1)</f>
        <v>45735</v>
      </c>
      <c r="M67" s="530"/>
      <c r="N67" s="530"/>
      <c r="O67" s="531"/>
      <c r="P67" s="529">
        <f>IF(ISNA(B67),"",L67+1)</f>
        <v>45736</v>
      </c>
      <c r="Q67" s="530"/>
      <c r="R67" s="530"/>
      <c r="S67" s="531"/>
      <c r="T67" s="529">
        <f>IF(ISNA(B67),"",P67+1)</f>
        <v>45737</v>
      </c>
      <c r="U67" s="530"/>
      <c r="V67" s="530"/>
      <c r="W67" s="531"/>
      <c r="X67" s="529">
        <f>IF(ISNA(B67),"",T67+1)</f>
        <v>45738</v>
      </c>
      <c r="Y67" s="530"/>
      <c r="Z67" s="530"/>
      <c r="AA67" s="531"/>
      <c r="AB67" s="529">
        <f>IF(ISNA(B67),"",X67+1)</f>
        <v>45739</v>
      </c>
      <c r="AC67" s="530"/>
      <c r="AD67" s="530"/>
      <c r="AE67" s="542"/>
      <c r="AF67" s="533" t="str">
        <f>IF(AD8="Yes",VLOOKUP(B67,TermTime,2,FALSE),"Week Total")</f>
        <v>Week Total</v>
      </c>
      <c r="AG67" s="534"/>
      <c r="AH67" s="534"/>
      <c r="AI67" s="535"/>
      <c r="AJ67" s="532" t="str">
        <f>IF(OR(AL80&gt;36,AM80="FALSE",AND(AL80&gt;20,AD8="Yes")),"WARNING","")</f>
        <v/>
      </c>
      <c r="AK67" s="138"/>
      <c r="AL67" s="174"/>
      <c r="AM67" s="174"/>
      <c r="AN67" s="47"/>
      <c r="AO67" s="656"/>
      <c r="AP67" s="657"/>
      <c r="AQ67" s="657"/>
      <c r="AR67" s="657"/>
      <c r="AS67" s="657"/>
      <c r="AT67" s="658"/>
      <c r="AU67" s="51"/>
    </row>
    <row r="68" spans="2:47" s="65" customFormat="1" ht="14.45" hidden="1" customHeight="1" x14ac:dyDescent="0.25">
      <c r="B68" s="313"/>
      <c r="C68" s="152" t="s">
        <v>115</v>
      </c>
      <c r="D68" s="179">
        <f>DATEDIF($D$6,D$67,"Y")</f>
        <v>125</v>
      </c>
      <c r="E68" s="154">
        <f>VLOOKUP(D68,Rates!$C:$D,2,1)</f>
        <v>6</v>
      </c>
      <c r="F68" s="158">
        <f>HLOOKUP(G68,Rates,E68,FALSE)</f>
        <v>11.44</v>
      </c>
      <c r="G68" s="156" t="str">
        <f>HLOOKUP(D$67,Rates!$1:$2,2,1)</f>
        <v>R</v>
      </c>
      <c r="H68" s="157">
        <f>DATEDIF($D$6,H$67,"Y")</f>
        <v>125</v>
      </c>
      <c r="I68" s="154">
        <f>VLOOKUP(H68,Rates!$C:$D,2,1)</f>
        <v>6</v>
      </c>
      <c r="J68" s="158">
        <f>HLOOKUP(K68,Rates,I68,FALSE)</f>
        <v>11.44</v>
      </c>
      <c r="K68" s="156" t="str">
        <f>HLOOKUP(H$67,Rates!$1:$2,2,1)</f>
        <v>R</v>
      </c>
      <c r="L68" s="157">
        <f>DATEDIF($D$6,L$67,"Y")</f>
        <v>125</v>
      </c>
      <c r="M68" s="154">
        <f>VLOOKUP(L68,Rates!$C:$D,2,1)</f>
        <v>6</v>
      </c>
      <c r="N68" s="158">
        <f>HLOOKUP(O68,Rates,M68,FALSE)</f>
        <v>11.44</v>
      </c>
      <c r="O68" s="156" t="str">
        <f>HLOOKUP(L$67,Rates!$1:$2,2,1)</f>
        <v>R</v>
      </c>
      <c r="P68" s="157">
        <f>DATEDIF($D$6,P$67,"Y")</f>
        <v>125</v>
      </c>
      <c r="Q68" s="154">
        <f>VLOOKUP(P68,Rates!$C:$D,2,1)</f>
        <v>6</v>
      </c>
      <c r="R68" s="158">
        <f>HLOOKUP(S68,Rates,Q68,FALSE)</f>
        <v>11.44</v>
      </c>
      <c r="S68" s="156" t="str">
        <f>HLOOKUP(P$67,Rates!$1:$2,2,1)</f>
        <v>R</v>
      </c>
      <c r="T68" s="157">
        <f>DATEDIF($D$6,T$67,"Y")</f>
        <v>125</v>
      </c>
      <c r="U68" s="154">
        <f>VLOOKUP(T68,Rates!$C:$D,2,1)</f>
        <v>6</v>
      </c>
      <c r="V68" s="158">
        <f>HLOOKUP(W68,Rates,U68,FALSE)</f>
        <v>11.44</v>
      </c>
      <c r="W68" s="156" t="str">
        <f>HLOOKUP(T$67,Rates!$1:$2,2,1)</f>
        <v>R</v>
      </c>
      <c r="X68" s="157">
        <f>DATEDIF($D$6,X$67,"Y")</f>
        <v>125</v>
      </c>
      <c r="Y68" s="154">
        <f>VLOOKUP(X68,Rates!$C:$D,2,1)</f>
        <v>6</v>
      </c>
      <c r="Z68" s="158">
        <f>HLOOKUP(AA68,Rates,Y68,FALSE)</f>
        <v>11.44</v>
      </c>
      <c r="AA68" s="168" t="str">
        <f>HLOOKUP(T$67,Rates!$1:$2,2,1)</f>
        <v>R</v>
      </c>
      <c r="AB68" s="157">
        <f>DATEDIF($D$6,AB$67,"Y")</f>
        <v>125</v>
      </c>
      <c r="AC68" s="154">
        <f>VLOOKUP(AB68,Rates!$C:$D,2,1)</f>
        <v>6</v>
      </c>
      <c r="AD68" s="158">
        <f>HLOOKUP(AE68,Rates,AC68,FALSE)</f>
        <v>11.44</v>
      </c>
      <c r="AE68" s="156" t="str">
        <f>HLOOKUP(AB$67,Rates!$1:$2,2,1)</f>
        <v>R</v>
      </c>
      <c r="AF68" s="510"/>
      <c r="AG68" s="511"/>
      <c r="AH68" s="511"/>
      <c r="AI68" s="512"/>
      <c r="AJ68" s="532"/>
      <c r="AK68" s="138"/>
      <c r="AL68" s="174"/>
      <c r="AM68" s="174"/>
      <c r="AN68" s="139"/>
      <c r="AO68" s="656"/>
      <c r="AP68" s="657"/>
      <c r="AQ68" s="657"/>
      <c r="AR68" s="657"/>
      <c r="AS68" s="657"/>
      <c r="AT68" s="658"/>
      <c r="AU68" s="140"/>
    </row>
    <row r="69" spans="2:47" s="65" customFormat="1" ht="14.45" hidden="1" customHeight="1" x14ac:dyDescent="0.25">
      <c r="B69" s="313"/>
      <c r="C69" s="152" t="s">
        <v>116</v>
      </c>
      <c r="D69" s="521">
        <f>D70+(F70/60)</f>
        <v>0</v>
      </c>
      <c r="E69" s="495"/>
      <c r="F69" s="495"/>
      <c r="G69" s="496"/>
      <c r="H69" s="495">
        <f>H70+(J70/60)</f>
        <v>0</v>
      </c>
      <c r="I69" s="495"/>
      <c r="J69" s="495"/>
      <c r="K69" s="496"/>
      <c r="L69" s="495">
        <f>L70+(N70/60)</f>
        <v>0</v>
      </c>
      <c r="M69" s="495"/>
      <c r="N69" s="495"/>
      <c r="O69" s="496"/>
      <c r="P69" s="495">
        <f>P70+(R70/60)</f>
        <v>0</v>
      </c>
      <c r="Q69" s="495"/>
      <c r="R69" s="495"/>
      <c r="S69" s="496"/>
      <c r="T69" s="495">
        <f>T70+(V70/60)</f>
        <v>0</v>
      </c>
      <c r="U69" s="495"/>
      <c r="V69" s="495"/>
      <c r="W69" s="496"/>
      <c r="X69" s="495">
        <f>X70+(Z70/60)</f>
        <v>0</v>
      </c>
      <c r="Y69" s="495"/>
      <c r="Z69" s="495"/>
      <c r="AA69" s="496"/>
      <c r="AB69" s="495">
        <f>AB70+(AD70/60)</f>
        <v>0</v>
      </c>
      <c r="AC69" s="495"/>
      <c r="AD69" s="495"/>
      <c r="AE69" s="496"/>
      <c r="AF69" s="521">
        <f>SUM(D69:AE69)</f>
        <v>0</v>
      </c>
      <c r="AG69" s="495"/>
      <c r="AH69" s="495"/>
      <c r="AI69" s="522"/>
      <c r="AJ69" s="532"/>
      <c r="AK69" s="138"/>
      <c r="AL69" s="174"/>
      <c r="AM69" s="174"/>
      <c r="AN69" s="139"/>
      <c r="AO69" s="656"/>
      <c r="AP69" s="657"/>
      <c r="AQ69" s="657"/>
      <c r="AR69" s="657"/>
      <c r="AS69" s="657"/>
      <c r="AT69" s="658"/>
      <c r="AU69" s="140"/>
    </row>
    <row r="70" spans="2:47" ht="20.100000000000001" customHeight="1" x14ac:dyDescent="0.25">
      <c r="B70" s="312"/>
      <c r="C70" s="181" t="s">
        <v>117</v>
      </c>
      <c r="D70" s="169"/>
      <c r="E70" s="160" t="s">
        <v>118</v>
      </c>
      <c r="F70" s="170"/>
      <c r="G70" s="161" t="s">
        <v>119</v>
      </c>
      <c r="H70" s="171"/>
      <c r="I70" s="160" t="s">
        <v>118</v>
      </c>
      <c r="J70" s="170"/>
      <c r="K70" s="161" t="s">
        <v>119</v>
      </c>
      <c r="L70" s="171"/>
      <c r="M70" s="160" t="s">
        <v>118</v>
      </c>
      <c r="N70" s="170"/>
      <c r="O70" s="161" t="s">
        <v>119</v>
      </c>
      <c r="P70" s="171"/>
      <c r="Q70" s="160" t="s">
        <v>118</v>
      </c>
      <c r="R70" s="170"/>
      <c r="S70" s="161" t="s">
        <v>119</v>
      </c>
      <c r="T70" s="171"/>
      <c r="U70" s="160" t="s">
        <v>118</v>
      </c>
      <c r="V70" s="170"/>
      <c r="W70" s="161" t="s">
        <v>119</v>
      </c>
      <c r="X70" s="171"/>
      <c r="Y70" s="160" t="s">
        <v>118</v>
      </c>
      <c r="Z70" s="170"/>
      <c r="AA70" s="161" t="s">
        <v>119</v>
      </c>
      <c r="AB70" s="171"/>
      <c r="AC70" s="160" t="s">
        <v>118</v>
      </c>
      <c r="AD70" s="170"/>
      <c r="AE70" s="162" t="s">
        <v>119</v>
      </c>
      <c r="AF70" s="163">
        <f>ROUNDDOWN(AF69,0)</f>
        <v>0</v>
      </c>
      <c r="AG70" s="164" t="s">
        <v>118</v>
      </c>
      <c r="AH70" s="165">
        <f>(AF69-AF70)*60</f>
        <v>0</v>
      </c>
      <c r="AI70" s="166" t="s">
        <v>119</v>
      </c>
      <c r="AJ70" s="532"/>
      <c r="AK70" s="138"/>
      <c r="AL70" s="174"/>
      <c r="AM70" s="174"/>
      <c r="AN70" s="47"/>
      <c r="AO70" s="656"/>
      <c r="AP70" s="657"/>
      <c r="AQ70" s="657"/>
      <c r="AR70" s="657"/>
      <c r="AS70" s="657"/>
      <c r="AT70" s="658"/>
      <c r="AU70" s="51"/>
    </row>
    <row r="71" spans="2:47" x14ac:dyDescent="0.25">
      <c r="B71" s="312"/>
      <c r="C71" s="182" t="s">
        <v>120</v>
      </c>
      <c r="D71" s="509">
        <f>MAX(F68,IF($U$12=$AM$12,$AE$12,HLOOKUP(G68,Rates,$AL$12,FALSE)))</f>
        <v>16.41</v>
      </c>
      <c r="E71" s="500"/>
      <c r="F71" s="500"/>
      <c r="G71" s="501"/>
      <c r="H71" s="499">
        <f>MAX(J68,IF($U$12=$AM$12,$AE$12,HLOOKUP(K68,Rates,$AL$12,FALSE)))</f>
        <v>16.41</v>
      </c>
      <c r="I71" s="500"/>
      <c r="J71" s="500"/>
      <c r="K71" s="501"/>
      <c r="L71" s="499">
        <f>MAX(N68,IF($U$12=$AM$12,$AE$12,HLOOKUP(O68,Rates,$AL$12,FALSE)))</f>
        <v>16.41</v>
      </c>
      <c r="M71" s="500"/>
      <c r="N71" s="500"/>
      <c r="O71" s="501"/>
      <c r="P71" s="499">
        <f>MAX(R68,IF($U$12=$AM$12,$AE$12,HLOOKUP(S68,Rates,$AL$12,FALSE)))</f>
        <v>16.41</v>
      </c>
      <c r="Q71" s="500"/>
      <c r="R71" s="500"/>
      <c r="S71" s="501"/>
      <c r="T71" s="499">
        <f>MAX(V68,IF($U$12=$AM$12,$AE$12,HLOOKUP(W68,Rates,$AL$12,FALSE)))</f>
        <v>16.41</v>
      </c>
      <c r="U71" s="500"/>
      <c r="V71" s="500"/>
      <c r="W71" s="501"/>
      <c r="X71" s="499">
        <f>MAX(Z68,IF($U$12=$AM$12,$AE$12,HLOOKUP(AA68,Rates,$AL$12,FALSE)))</f>
        <v>16.41</v>
      </c>
      <c r="Y71" s="500"/>
      <c r="Z71" s="500"/>
      <c r="AA71" s="501"/>
      <c r="AB71" s="499">
        <f>MAX(AD68,IF($U$12=$AM$12,$AE$12,HLOOKUP(AE68,Rates,$AL$12,FALSE)))</f>
        <v>16.41</v>
      </c>
      <c r="AC71" s="500"/>
      <c r="AD71" s="500"/>
      <c r="AE71" s="519"/>
      <c r="AF71" s="516">
        <f>SUMPRODUCT(D71:AE71,D69:AE69)</f>
        <v>0</v>
      </c>
      <c r="AG71" s="517"/>
      <c r="AH71" s="517"/>
      <c r="AI71" s="518"/>
      <c r="AJ71" s="532"/>
      <c r="AK71" s="138"/>
      <c r="AL71" s="322">
        <f>AF71*IF($U$12="Demonstrator Rate",0.1711,0.1207)</f>
        <v>0</v>
      </c>
      <c r="AM71" s="174"/>
      <c r="AN71" s="47"/>
      <c r="AO71" s="656"/>
      <c r="AP71" s="657"/>
      <c r="AQ71" s="657"/>
      <c r="AR71" s="657"/>
      <c r="AS71" s="657"/>
      <c r="AT71" s="658"/>
      <c r="AU71" s="51"/>
    </row>
    <row r="72" spans="2:47" s="65" customFormat="1" ht="14.45" hidden="1" customHeight="1" x14ac:dyDescent="0.25">
      <c r="B72" s="313"/>
      <c r="C72" s="152" t="s">
        <v>121</v>
      </c>
      <c r="D72" s="179">
        <f>DATEDIF($D$6,D$67,"Y")</f>
        <v>125</v>
      </c>
      <c r="E72" s="154">
        <f>VLOOKUP(D72,Rates!$C:$D,2,1)</f>
        <v>6</v>
      </c>
      <c r="F72" s="158">
        <f>HLOOKUP(G72,Rates,E72,FALSE)</f>
        <v>11.44</v>
      </c>
      <c r="G72" s="156" t="str">
        <f>HLOOKUP(D$67,Rates!$1:$2,2,1)</f>
        <v>R</v>
      </c>
      <c r="H72" s="157">
        <f>DATEDIF($D$6,H$67,"Y")</f>
        <v>125</v>
      </c>
      <c r="I72" s="154">
        <f>VLOOKUP(H72,Rates!$C:$D,2,1)</f>
        <v>6</v>
      </c>
      <c r="J72" s="158">
        <f>HLOOKUP(K72,Rates,I72,FALSE)</f>
        <v>11.44</v>
      </c>
      <c r="K72" s="156" t="str">
        <f>HLOOKUP(H$67,Rates!$1:$2,2,1)</f>
        <v>R</v>
      </c>
      <c r="L72" s="157">
        <f>DATEDIF($D$6,L$67,"Y")</f>
        <v>125</v>
      </c>
      <c r="M72" s="154">
        <f>VLOOKUP(L72,Rates!$C:$D,2,1)</f>
        <v>6</v>
      </c>
      <c r="N72" s="158">
        <f>HLOOKUP(O72,Rates,M72,FALSE)</f>
        <v>11.44</v>
      </c>
      <c r="O72" s="156" t="str">
        <f>HLOOKUP(L$67,Rates!$1:$2,2,1)</f>
        <v>R</v>
      </c>
      <c r="P72" s="157">
        <f>DATEDIF($D$6,P$67,"Y")</f>
        <v>125</v>
      </c>
      <c r="Q72" s="154">
        <f>VLOOKUP(P72,Rates!$C:$D,2,1)</f>
        <v>6</v>
      </c>
      <c r="R72" s="158">
        <f>HLOOKUP(S72,Rates,Q72,FALSE)</f>
        <v>11.44</v>
      </c>
      <c r="S72" s="156" t="str">
        <f>HLOOKUP(P$67,Rates!$1:$2,2,1)</f>
        <v>R</v>
      </c>
      <c r="T72" s="157">
        <f>DATEDIF($D$6,T$67,"Y")</f>
        <v>125</v>
      </c>
      <c r="U72" s="154">
        <f>VLOOKUP(T72,Rates!$C:$D,2,1)</f>
        <v>6</v>
      </c>
      <c r="V72" s="158">
        <f>HLOOKUP(W72,Rates,U72,FALSE)</f>
        <v>11.44</v>
      </c>
      <c r="W72" s="156" t="str">
        <f>HLOOKUP(T$67,Rates!$1:$2,2,1)</f>
        <v>R</v>
      </c>
      <c r="X72" s="157">
        <f>DATEDIF($D$6,X$67,"Y")</f>
        <v>125</v>
      </c>
      <c r="Y72" s="154">
        <f>VLOOKUP(X72,Rates!$C:$D,2,1)</f>
        <v>6</v>
      </c>
      <c r="Z72" s="158">
        <f>HLOOKUP(AA72,Rates,Y72,FALSE)</f>
        <v>11.44</v>
      </c>
      <c r="AA72" s="156" t="str">
        <f>HLOOKUP(X$67,Rates!$1:$2,2,1)</f>
        <v>R</v>
      </c>
      <c r="AB72" s="157">
        <f>DATEDIF($D$6,AB$67,"Y")</f>
        <v>125</v>
      </c>
      <c r="AC72" s="154">
        <f>VLOOKUP(AB72,Rates!$C:$D,2,1)</f>
        <v>6</v>
      </c>
      <c r="AD72" s="158">
        <f>HLOOKUP(AE72,Rates,AC72,FALSE)</f>
        <v>11.44</v>
      </c>
      <c r="AE72" s="156" t="str">
        <f>HLOOKUP(AB$67,Rates!$1:$2,2,1)</f>
        <v>R</v>
      </c>
      <c r="AF72" s="510"/>
      <c r="AG72" s="511"/>
      <c r="AH72" s="511"/>
      <c r="AI72" s="512"/>
      <c r="AJ72" s="532"/>
      <c r="AK72" s="138"/>
      <c r="AM72" s="174"/>
      <c r="AN72" s="139"/>
      <c r="AO72" s="656"/>
      <c r="AP72" s="657"/>
      <c r="AQ72" s="657"/>
      <c r="AR72" s="657"/>
      <c r="AS72" s="657"/>
      <c r="AT72" s="658"/>
      <c r="AU72" s="140"/>
    </row>
    <row r="73" spans="2:47" s="65" customFormat="1" ht="14.45" hidden="1" customHeight="1" x14ac:dyDescent="0.25">
      <c r="B73" s="313"/>
      <c r="C73" s="152" t="s">
        <v>122</v>
      </c>
      <c r="D73" s="521">
        <f>D74+(F74/60)</f>
        <v>0</v>
      </c>
      <c r="E73" s="495"/>
      <c r="F73" s="495"/>
      <c r="G73" s="496"/>
      <c r="H73" s="495">
        <f>H74+(J74/60)</f>
        <v>0</v>
      </c>
      <c r="I73" s="495"/>
      <c r="J73" s="495"/>
      <c r="K73" s="496"/>
      <c r="L73" s="495">
        <f>L74+(N74/60)</f>
        <v>0</v>
      </c>
      <c r="M73" s="495"/>
      <c r="N73" s="495"/>
      <c r="O73" s="496"/>
      <c r="P73" s="495">
        <f>P74+(R74/60)</f>
        <v>0</v>
      </c>
      <c r="Q73" s="495"/>
      <c r="R73" s="495"/>
      <c r="S73" s="496"/>
      <c r="T73" s="495">
        <f>T74+(V74/60)</f>
        <v>0</v>
      </c>
      <c r="U73" s="495"/>
      <c r="V73" s="495"/>
      <c r="W73" s="496"/>
      <c r="X73" s="495">
        <f>X74+(Z74/60)</f>
        <v>0</v>
      </c>
      <c r="Y73" s="495"/>
      <c r="Z73" s="495"/>
      <c r="AA73" s="496"/>
      <c r="AB73" s="495">
        <f>AB74+(AD74/60)</f>
        <v>0</v>
      </c>
      <c r="AC73" s="495"/>
      <c r="AD73" s="495"/>
      <c r="AE73" s="496"/>
      <c r="AF73" s="521">
        <f>SUM(D73:AE73)</f>
        <v>0</v>
      </c>
      <c r="AG73" s="495"/>
      <c r="AH73" s="495"/>
      <c r="AI73" s="522"/>
      <c r="AJ73" s="532"/>
      <c r="AK73" s="138"/>
      <c r="AM73" s="174"/>
      <c r="AN73" s="139"/>
      <c r="AO73" s="656"/>
      <c r="AP73" s="657"/>
      <c r="AQ73" s="657"/>
      <c r="AR73" s="657"/>
      <c r="AS73" s="657"/>
      <c r="AT73" s="658"/>
      <c r="AU73" s="140"/>
    </row>
    <row r="74" spans="2:47" ht="20.100000000000001" hidden="1" customHeight="1" x14ac:dyDescent="0.25">
      <c r="B74" s="312"/>
      <c r="C74" s="181" t="s">
        <v>123</v>
      </c>
      <c r="D74" s="169"/>
      <c r="E74" s="160" t="s">
        <v>118</v>
      </c>
      <c r="F74" s="170"/>
      <c r="G74" s="161" t="s">
        <v>119</v>
      </c>
      <c r="H74" s="171"/>
      <c r="I74" s="160" t="s">
        <v>118</v>
      </c>
      <c r="J74" s="170"/>
      <c r="K74" s="161" t="s">
        <v>119</v>
      </c>
      <c r="L74" s="171"/>
      <c r="M74" s="160" t="s">
        <v>118</v>
      </c>
      <c r="N74" s="170"/>
      <c r="O74" s="161" t="s">
        <v>119</v>
      </c>
      <c r="P74" s="171"/>
      <c r="Q74" s="160" t="s">
        <v>118</v>
      </c>
      <c r="R74" s="170"/>
      <c r="S74" s="161" t="s">
        <v>119</v>
      </c>
      <c r="T74" s="171"/>
      <c r="U74" s="160" t="s">
        <v>118</v>
      </c>
      <c r="V74" s="170"/>
      <c r="W74" s="161" t="s">
        <v>119</v>
      </c>
      <c r="X74" s="171"/>
      <c r="Y74" s="160" t="s">
        <v>118</v>
      </c>
      <c r="Z74" s="170"/>
      <c r="AA74" s="161" t="s">
        <v>119</v>
      </c>
      <c r="AB74" s="171"/>
      <c r="AC74" s="160" t="s">
        <v>118</v>
      </c>
      <c r="AD74" s="170"/>
      <c r="AE74" s="162" t="s">
        <v>119</v>
      </c>
      <c r="AF74" s="163">
        <f>ROUNDDOWN(AF73,0)</f>
        <v>0</v>
      </c>
      <c r="AG74" s="164" t="s">
        <v>118</v>
      </c>
      <c r="AH74" s="165">
        <f>(AF73-AF74)*60</f>
        <v>0</v>
      </c>
      <c r="AI74" s="166" t="s">
        <v>119</v>
      </c>
      <c r="AJ74" s="532"/>
      <c r="AK74" s="138"/>
      <c r="AL74" s="174"/>
      <c r="AM74" s="174"/>
      <c r="AN74" s="47"/>
      <c r="AO74" s="656"/>
      <c r="AP74" s="657"/>
      <c r="AQ74" s="657"/>
      <c r="AR74" s="657"/>
      <c r="AS74" s="657"/>
      <c r="AT74" s="658"/>
      <c r="AU74" s="51"/>
    </row>
    <row r="75" spans="2:47" ht="14.45" hidden="1" customHeight="1" x14ac:dyDescent="0.25">
      <c r="B75" s="312"/>
      <c r="C75" s="182" t="s">
        <v>124</v>
      </c>
      <c r="D75" s="509">
        <f>MAX(F72,IF($U$14=$AM$14,$AE$14,HLOOKUP(G72,Rates,$AL$14,FALSE)))</f>
        <v>16.41</v>
      </c>
      <c r="E75" s="500"/>
      <c r="F75" s="500"/>
      <c r="G75" s="501"/>
      <c r="H75" s="499">
        <f>MAX(J72,IF($U$14=$AM$14,$AE$14,HLOOKUP(K72,Rates,$AL$14,FALSE)))</f>
        <v>16.41</v>
      </c>
      <c r="I75" s="500"/>
      <c r="J75" s="500"/>
      <c r="K75" s="501"/>
      <c r="L75" s="499">
        <f>MAX(N72,IF($U$14=$AM$14,$AE$14,HLOOKUP(O72,Rates,$AL$14,FALSE)))</f>
        <v>16.41</v>
      </c>
      <c r="M75" s="500"/>
      <c r="N75" s="500"/>
      <c r="O75" s="501"/>
      <c r="P75" s="499">
        <f>MAX(R72,IF($U$14=$AM$14,$AE$14,HLOOKUP(S72,Rates,$AL$14,FALSE)))</f>
        <v>16.41</v>
      </c>
      <c r="Q75" s="500"/>
      <c r="R75" s="500"/>
      <c r="S75" s="501"/>
      <c r="T75" s="499">
        <f>MAX(V72,IF($U$14=$AM$14,$AE$14,HLOOKUP(W72,Rates,$AL$14,FALSE)))</f>
        <v>16.41</v>
      </c>
      <c r="U75" s="500"/>
      <c r="V75" s="500"/>
      <c r="W75" s="501"/>
      <c r="X75" s="499">
        <f>MAX(Z72,IF($U$14=$AM$14,$AE$14,HLOOKUP(AA72,Rates,$AL$14,FALSE)))</f>
        <v>16.41</v>
      </c>
      <c r="Y75" s="500"/>
      <c r="Z75" s="500"/>
      <c r="AA75" s="501"/>
      <c r="AB75" s="499">
        <f>MAX(AD72,IF($U$14=$AM$14,$AE$14,HLOOKUP(AE72,Rates,$AL$14,FALSE)))</f>
        <v>16.41</v>
      </c>
      <c r="AC75" s="500"/>
      <c r="AD75" s="500"/>
      <c r="AE75" s="519"/>
      <c r="AF75" s="516">
        <f>SUMPRODUCT(D75:AE75,D73:AE73)</f>
        <v>0</v>
      </c>
      <c r="AG75" s="517"/>
      <c r="AH75" s="517"/>
      <c r="AI75" s="518"/>
      <c r="AJ75" s="532"/>
      <c r="AK75" s="138"/>
      <c r="AL75" s="322">
        <f>AF75*IF($U$14="Demonstrator Rate",0.1711,0.1207)</f>
        <v>0</v>
      </c>
      <c r="AM75" s="174"/>
      <c r="AN75" s="47"/>
      <c r="AO75" s="656"/>
      <c r="AP75" s="657"/>
      <c r="AQ75" s="657"/>
      <c r="AR75" s="657"/>
      <c r="AS75" s="657"/>
      <c r="AT75" s="658"/>
      <c r="AU75" s="51"/>
    </row>
    <row r="76" spans="2:47" s="65" customFormat="1" ht="14.45" hidden="1" customHeight="1" x14ac:dyDescent="0.25">
      <c r="B76" s="313"/>
      <c r="C76" s="152" t="s">
        <v>125</v>
      </c>
      <c r="D76" s="179">
        <f>DATEDIF($D$6,D$67,"Y")</f>
        <v>125</v>
      </c>
      <c r="E76" s="154">
        <f>VLOOKUP(D76,Rates!$C:$D,2,1)</f>
        <v>6</v>
      </c>
      <c r="F76" s="158">
        <f>HLOOKUP(G76,Rates,E76,FALSE)</f>
        <v>11.44</v>
      </c>
      <c r="G76" s="156" t="str">
        <f>HLOOKUP(D$67,Rates!$1:$2,2,1)</f>
        <v>R</v>
      </c>
      <c r="H76" s="157">
        <f>DATEDIF($D$6,H$67,"Y")</f>
        <v>125</v>
      </c>
      <c r="I76" s="154">
        <f>VLOOKUP(H76,Rates!$C:$D,2,1)</f>
        <v>6</v>
      </c>
      <c r="J76" s="158">
        <f>HLOOKUP(K76,Rates,I76,FALSE)</f>
        <v>11.44</v>
      </c>
      <c r="K76" s="156" t="str">
        <f>HLOOKUP(H$67,Rates!$1:$2,2,1)</f>
        <v>R</v>
      </c>
      <c r="L76" s="157">
        <f>DATEDIF($D$6,L$67,"Y")</f>
        <v>125</v>
      </c>
      <c r="M76" s="154">
        <f>VLOOKUP(L76,Rates!$C:$D,2,1)</f>
        <v>6</v>
      </c>
      <c r="N76" s="158">
        <f>HLOOKUP(O76,Rates,M76,FALSE)</f>
        <v>11.44</v>
      </c>
      <c r="O76" s="156" t="str">
        <f>HLOOKUP(L$67,Rates!$1:$2,2,1)</f>
        <v>R</v>
      </c>
      <c r="P76" s="157">
        <f>DATEDIF($D$6,P$67,"Y")</f>
        <v>125</v>
      </c>
      <c r="Q76" s="154">
        <f>VLOOKUP(P76,Rates!$C:$D,2,1)</f>
        <v>6</v>
      </c>
      <c r="R76" s="158">
        <f>HLOOKUP(S76,Rates,Q76,FALSE)</f>
        <v>11.44</v>
      </c>
      <c r="S76" s="156" t="str">
        <f>HLOOKUP(P$67,Rates!$1:$2,2,1)</f>
        <v>R</v>
      </c>
      <c r="T76" s="157">
        <f>DATEDIF($D$6,T$67,"Y")</f>
        <v>125</v>
      </c>
      <c r="U76" s="154">
        <f>VLOOKUP(T76,Rates!$C:$D,2,1)</f>
        <v>6</v>
      </c>
      <c r="V76" s="158">
        <f>HLOOKUP(W76,Rates,U76,FALSE)</f>
        <v>11.44</v>
      </c>
      <c r="W76" s="156" t="str">
        <f>HLOOKUP(T$67,Rates!$1:$2,2,1)</f>
        <v>R</v>
      </c>
      <c r="X76" s="157">
        <f>DATEDIF($D$6,X$67,"Y")</f>
        <v>125</v>
      </c>
      <c r="Y76" s="154">
        <f>VLOOKUP(X76,Rates!$C:$D,2,1)</f>
        <v>6</v>
      </c>
      <c r="Z76" s="158">
        <f>HLOOKUP(AA76,Rates,Y76,FALSE)</f>
        <v>11.44</v>
      </c>
      <c r="AA76" s="156" t="str">
        <f>HLOOKUP(X$67,Rates!$1:$2,2,1)</f>
        <v>R</v>
      </c>
      <c r="AB76" s="157">
        <f>DATEDIF($D$6,AB$67,"Y")</f>
        <v>125</v>
      </c>
      <c r="AC76" s="154">
        <f>VLOOKUP(AB76,Rates!$C:$D,2,1)</f>
        <v>6</v>
      </c>
      <c r="AD76" s="158">
        <f>HLOOKUP(AE76,Rates,AC76,FALSE)</f>
        <v>11.44</v>
      </c>
      <c r="AE76" s="156" t="str">
        <f>HLOOKUP(AB$67,Rates!$1:$2,2,1)</f>
        <v>R</v>
      </c>
      <c r="AF76" s="510"/>
      <c r="AG76" s="511"/>
      <c r="AH76" s="511"/>
      <c r="AI76" s="512"/>
      <c r="AJ76" s="532"/>
      <c r="AK76" s="138"/>
      <c r="AM76" s="174"/>
      <c r="AN76" s="139"/>
      <c r="AO76" s="656"/>
      <c r="AP76" s="657"/>
      <c r="AQ76" s="657"/>
      <c r="AR76" s="657"/>
      <c r="AS76" s="657"/>
      <c r="AT76" s="658"/>
      <c r="AU76" s="140"/>
    </row>
    <row r="77" spans="2:47" s="65" customFormat="1" ht="14.45" hidden="1" customHeight="1" x14ac:dyDescent="0.25">
      <c r="B77" s="313"/>
      <c r="C77" s="152" t="s">
        <v>126</v>
      </c>
      <c r="D77" s="521">
        <f>D78+(F78/60)</f>
        <v>0</v>
      </c>
      <c r="E77" s="495"/>
      <c r="F77" s="495"/>
      <c r="G77" s="496"/>
      <c r="H77" s="495">
        <f>H78+(J78/60)</f>
        <v>0</v>
      </c>
      <c r="I77" s="495"/>
      <c r="J77" s="495"/>
      <c r="K77" s="496"/>
      <c r="L77" s="495">
        <f>L78+(N78/60)</f>
        <v>0</v>
      </c>
      <c r="M77" s="495"/>
      <c r="N77" s="495"/>
      <c r="O77" s="496"/>
      <c r="P77" s="495">
        <f>P78+(R78/60)</f>
        <v>0</v>
      </c>
      <c r="Q77" s="495"/>
      <c r="R77" s="495"/>
      <c r="S77" s="496"/>
      <c r="T77" s="495">
        <f>T78+(V78/60)</f>
        <v>0</v>
      </c>
      <c r="U77" s="495"/>
      <c r="V77" s="495"/>
      <c r="W77" s="496"/>
      <c r="X77" s="495">
        <f>X78+(Z78/60)</f>
        <v>0</v>
      </c>
      <c r="Y77" s="495"/>
      <c r="Z77" s="495"/>
      <c r="AA77" s="496"/>
      <c r="AB77" s="495">
        <f>AB78+(AD78/60)</f>
        <v>0</v>
      </c>
      <c r="AC77" s="495"/>
      <c r="AD77" s="495"/>
      <c r="AE77" s="496"/>
      <c r="AF77" s="521">
        <f>SUM(D77:AE77)</f>
        <v>0</v>
      </c>
      <c r="AG77" s="495"/>
      <c r="AH77" s="495"/>
      <c r="AI77" s="522"/>
      <c r="AJ77" s="532"/>
      <c r="AK77" s="138"/>
      <c r="AM77" s="174"/>
      <c r="AN77" s="139"/>
      <c r="AO77" s="656"/>
      <c r="AP77" s="657"/>
      <c r="AQ77" s="657"/>
      <c r="AR77" s="657"/>
      <c r="AS77" s="657"/>
      <c r="AT77" s="658"/>
      <c r="AU77" s="140"/>
    </row>
    <row r="78" spans="2:47" ht="20.100000000000001" hidden="1" customHeight="1" x14ac:dyDescent="0.25">
      <c r="B78" s="312"/>
      <c r="C78" s="181" t="s">
        <v>127</v>
      </c>
      <c r="D78" s="169"/>
      <c r="E78" s="160" t="s">
        <v>118</v>
      </c>
      <c r="F78" s="170"/>
      <c r="G78" s="161" t="s">
        <v>119</v>
      </c>
      <c r="H78" s="171"/>
      <c r="I78" s="160" t="s">
        <v>118</v>
      </c>
      <c r="J78" s="170"/>
      <c r="K78" s="161" t="s">
        <v>119</v>
      </c>
      <c r="L78" s="171"/>
      <c r="M78" s="160" t="s">
        <v>118</v>
      </c>
      <c r="N78" s="170"/>
      <c r="O78" s="161" t="s">
        <v>119</v>
      </c>
      <c r="P78" s="171"/>
      <c r="Q78" s="160" t="s">
        <v>118</v>
      </c>
      <c r="R78" s="170"/>
      <c r="S78" s="161" t="s">
        <v>119</v>
      </c>
      <c r="T78" s="171"/>
      <c r="U78" s="160" t="s">
        <v>118</v>
      </c>
      <c r="V78" s="170"/>
      <c r="W78" s="161" t="s">
        <v>119</v>
      </c>
      <c r="X78" s="171"/>
      <c r="Y78" s="160" t="s">
        <v>118</v>
      </c>
      <c r="Z78" s="170"/>
      <c r="AA78" s="161" t="s">
        <v>119</v>
      </c>
      <c r="AB78" s="171"/>
      <c r="AC78" s="160" t="s">
        <v>118</v>
      </c>
      <c r="AD78" s="170"/>
      <c r="AE78" s="162" t="s">
        <v>119</v>
      </c>
      <c r="AF78" s="163">
        <f>ROUNDDOWN(AF77,0)</f>
        <v>0</v>
      </c>
      <c r="AG78" s="164" t="s">
        <v>118</v>
      </c>
      <c r="AH78" s="165">
        <f>(AF77-AF78)*60</f>
        <v>0</v>
      </c>
      <c r="AI78" s="166" t="s">
        <v>119</v>
      </c>
      <c r="AJ78" s="532"/>
      <c r="AK78" s="138"/>
      <c r="AL78" s="174"/>
      <c r="AM78" s="174"/>
      <c r="AN78" s="47"/>
      <c r="AO78" s="656"/>
      <c r="AP78" s="657"/>
      <c r="AQ78" s="657"/>
      <c r="AR78" s="657"/>
      <c r="AS78" s="657"/>
      <c r="AT78" s="658"/>
      <c r="AU78" s="51"/>
    </row>
    <row r="79" spans="2:47" ht="14.45" hidden="1" customHeight="1" x14ac:dyDescent="0.25">
      <c r="B79" s="312"/>
      <c r="C79" s="181" t="s">
        <v>128</v>
      </c>
      <c r="D79" s="541">
        <f>MAX(F76,IF($U$16=$AM$16,$AE$16,HLOOKUP(G76,Rates,$AL$16,FALSE)))</f>
        <v>16.41</v>
      </c>
      <c r="E79" s="524"/>
      <c r="F79" s="524"/>
      <c r="G79" s="525"/>
      <c r="H79" s="523">
        <f>MAX(J76,IF($U$16=$AM$16,$AE$16,HLOOKUP(K76,Rates,$AL$16,FALSE)))</f>
        <v>16.41</v>
      </c>
      <c r="I79" s="524"/>
      <c r="J79" s="524"/>
      <c r="K79" s="525"/>
      <c r="L79" s="523">
        <f>MAX(N76,IF($U$16=$AM$16,$AE$16,HLOOKUP(O76,Rates,$AL$16,FALSE)))</f>
        <v>16.41</v>
      </c>
      <c r="M79" s="524"/>
      <c r="N79" s="524"/>
      <c r="O79" s="525"/>
      <c r="P79" s="523">
        <f>MAX(R76,IF($U$16=$AM$16,$AE$16,HLOOKUP(S76,Rates,$AL$16,FALSE)))</f>
        <v>16.41</v>
      </c>
      <c r="Q79" s="524"/>
      <c r="R79" s="524"/>
      <c r="S79" s="525"/>
      <c r="T79" s="523">
        <f>MAX(V76,IF($U$16=$AM$16,$AE$16,HLOOKUP(W76,Rates,$AL$16,FALSE)))</f>
        <v>16.41</v>
      </c>
      <c r="U79" s="524"/>
      <c r="V79" s="524"/>
      <c r="W79" s="525"/>
      <c r="X79" s="523">
        <f>MAX(Z76,IF($U$16=$AM$16,$AE$16,HLOOKUP(AA76,Rates,$AL$16,FALSE)))</f>
        <v>16.41</v>
      </c>
      <c r="Y79" s="524"/>
      <c r="Z79" s="524"/>
      <c r="AA79" s="525"/>
      <c r="AB79" s="523">
        <f>MAX(AD76,IF($U$16=$AM$16,$AE$16,HLOOKUP(AE76,Rates,$AL$16,FALSE)))</f>
        <v>16.41</v>
      </c>
      <c r="AC79" s="524"/>
      <c r="AD79" s="524"/>
      <c r="AE79" s="662"/>
      <c r="AF79" s="516">
        <f>SUMPRODUCT(D79:AE79,D77:AE77)</f>
        <v>0</v>
      </c>
      <c r="AG79" s="517"/>
      <c r="AH79" s="517"/>
      <c r="AI79" s="518"/>
      <c r="AJ79" s="532"/>
      <c r="AK79" s="138"/>
      <c r="AL79" s="322">
        <f>AF79*IF($U$16="Demonstrator Rate",0.1711,0.1207)</f>
        <v>0</v>
      </c>
      <c r="AM79" s="174"/>
      <c r="AN79" s="47"/>
      <c r="AO79" s="656"/>
      <c r="AP79" s="657"/>
      <c r="AQ79" s="657"/>
      <c r="AR79" s="657"/>
      <c r="AS79" s="657"/>
      <c r="AT79" s="658"/>
      <c r="AU79" s="51"/>
    </row>
    <row r="80" spans="2:47" s="65" customFormat="1" ht="14.45" hidden="1" customHeight="1" x14ac:dyDescent="0.25">
      <c r="B80" s="313"/>
      <c r="C80" s="281" t="s">
        <v>129</v>
      </c>
      <c r="D80" s="520">
        <f>((D70+(F70/60))*D71)+((D74+(F74/60))*D75)+((D78+(F78/60))*D79)</f>
        <v>0</v>
      </c>
      <c r="E80" s="474"/>
      <c r="F80" s="474"/>
      <c r="G80" s="475"/>
      <c r="H80" s="473">
        <f>((H70+(J70/60))*H71)+((H74+(J74/60))*H75)+((H78+(J78/60))*H79)</f>
        <v>0</v>
      </c>
      <c r="I80" s="474"/>
      <c r="J80" s="474"/>
      <c r="K80" s="475"/>
      <c r="L80" s="473">
        <f>((L70+(N70/60))*L71)+((L74+(N74/60))*L75)+((L78+(N78/60))*L79)</f>
        <v>0</v>
      </c>
      <c r="M80" s="474"/>
      <c r="N80" s="474"/>
      <c r="O80" s="475"/>
      <c r="P80" s="473">
        <f>((P70+(R70/60))*P71)+((P74+(R74/60))*P75)+((P78+(R78/60))*P79)</f>
        <v>0</v>
      </c>
      <c r="Q80" s="474"/>
      <c r="R80" s="474"/>
      <c r="S80" s="475"/>
      <c r="T80" s="473">
        <f>((T70+(V70/60))*T71)+((T74+(V74/60))*T75)+((T78+(V78/60))*T79)</f>
        <v>0</v>
      </c>
      <c r="U80" s="474"/>
      <c r="V80" s="474"/>
      <c r="W80" s="475"/>
      <c r="X80" s="473">
        <f>((X70+(Z70/60))*X71)+((X74+(Z74/60))*X75)+((X78+(Z78/60))*X79)</f>
        <v>0</v>
      </c>
      <c r="Y80" s="474"/>
      <c r="Z80" s="474"/>
      <c r="AA80" s="475"/>
      <c r="AB80" s="473">
        <f>((AB70+(AD70/60))*AB71)+((AB74+(AD74/60))*AB75)+((AB78+(AD78/60))*AB79)</f>
        <v>0</v>
      </c>
      <c r="AC80" s="474"/>
      <c r="AD80" s="474"/>
      <c r="AE80" s="543"/>
      <c r="AF80" s="470">
        <f>AF79+AF75+AF71</f>
        <v>0</v>
      </c>
      <c r="AG80" s="471"/>
      <c r="AH80" s="471"/>
      <c r="AI80" s="472"/>
      <c r="AJ80" s="532"/>
      <c r="AK80" s="138"/>
      <c r="AL80" s="173">
        <f>AF69+AF73+AF77+AF81</f>
        <v>0</v>
      </c>
      <c r="AM80" s="174" t="str">
        <f>IF(AND(AL80&gt;0,AD8="Yes",OR(D82="",F82="",H82="",J82="",L82="",N82="",P82="",R82="",T82="",V82="",X82="",Z82="",AB82="",AD82="")),"FALSE","TRUE")</f>
        <v>TRUE</v>
      </c>
      <c r="AN80" s="139"/>
      <c r="AO80" s="656"/>
      <c r="AP80" s="657"/>
      <c r="AQ80" s="657"/>
      <c r="AR80" s="657"/>
      <c r="AS80" s="657"/>
      <c r="AT80" s="658"/>
      <c r="AU80" s="140"/>
    </row>
    <row r="81" spans="2:47" s="65" customFormat="1" ht="14.45" hidden="1" customHeight="1" x14ac:dyDescent="0.25">
      <c r="B81" s="313"/>
      <c r="C81" s="152" t="s">
        <v>130</v>
      </c>
      <c r="D81" s="536">
        <f>D82+(F82/60)</f>
        <v>0</v>
      </c>
      <c r="E81" s="497"/>
      <c r="F81" s="497"/>
      <c r="G81" s="498"/>
      <c r="H81" s="497">
        <f>H82+(J82/60)</f>
        <v>0</v>
      </c>
      <c r="I81" s="497"/>
      <c r="J81" s="497"/>
      <c r="K81" s="498"/>
      <c r="L81" s="497">
        <f>L82+(N82/60)</f>
        <v>0</v>
      </c>
      <c r="M81" s="497"/>
      <c r="N81" s="497"/>
      <c r="O81" s="498"/>
      <c r="P81" s="497">
        <f>P82+(R82/60)</f>
        <v>0</v>
      </c>
      <c r="Q81" s="497"/>
      <c r="R81" s="497"/>
      <c r="S81" s="498"/>
      <c r="T81" s="497">
        <f>T82+(V82/60)</f>
        <v>0</v>
      </c>
      <c r="U81" s="497"/>
      <c r="V81" s="497"/>
      <c r="W81" s="498"/>
      <c r="X81" s="497">
        <f>X82+(Z82/60)</f>
        <v>0</v>
      </c>
      <c r="Y81" s="497"/>
      <c r="Z81" s="497"/>
      <c r="AA81" s="498"/>
      <c r="AB81" s="497">
        <f>AB82+(AD82/60)</f>
        <v>0</v>
      </c>
      <c r="AC81" s="497"/>
      <c r="AD81" s="497"/>
      <c r="AE81" s="498"/>
      <c r="AF81" s="536">
        <f>SUM(D81:AE81)</f>
        <v>0</v>
      </c>
      <c r="AG81" s="497"/>
      <c r="AH81" s="497"/>
      <c r="AI81" s="537"/>
      <c r="AJ81" s="532"/>
      <c r="AK81" s="138"/>
      <c r="AL81" s="173"/>
      <c r="AM81" s="174"/>
      <c r="AN81" s="139"/>
      <c r="AO81" s="656"/>
      <c r="AP81" s="657"/>
      <c r="AQ81" s="657"/>
      <c r="AR81" s="657"/>
      <c r="AS81" s="657"/>
      <c r="AT81" s="658"/>
      <c r="AU81" s="140"/>
    </row>
    <row r="82" spans="2:47" ht="20.100000000000001" customHeight="1" x14ac:dyDescent="0.25">
      <c r="B82" s="312"/>
      <c r="C82" s="189" t="s">
        <v>131</v>
      </c>
      <c r="D82" s="169"/>
      <c r="E82" s="160" t="s">
        <v>118</v>
      </c>
      <c r="F82" s="170"/>
      <c r="G82" s="161" t="s">
        <v>119</v>
      </c>
      <c r="H82" s="171"/>
      <c r="I82" s="160" t="s">
        <v>118</v>
      </c>
      <c r="J82" s="170"/>
      <c r="K82" s="161" t="s">
        <v>119</v>
      </c>
      <c r="L82" s="171"/>
      <c r="M82" s="160" t="s">
        <v>118</v>
      </c>
      <c r="N82" s="170"/>
      <c r="O82" s="161" t="s">
        <v>119</v>
      </c>
      <c r="P82" s="171"/>
      <c r="Q82" s="160" t="s">
        <v>118</v>
      </c>
      <c r="R82" s="170"/>
      <c r="S82" s="161" t="s">
        <v>119</v>
      </c>
      <c r="T82" s="171"/>
      <c r="U82" s="160" t="s">
        <v>118</v>
      </c>
      <c r="V82" s="170"/>
      <c r="W82" s="161" t="s">
        <v>119</v>
      </c>
      <c r="X82" s="171"/>
      <c r="Y82" s="160" t="s">
        <v>118</v>
      </c>
      <c r="Z82" s="170"/>
      <c r="AA82" s="161" t="s">
        <v>119</v>
      </c>
      <c r="AB82" s="171"/>
      <c r="AC82" s="160" t="s">
        <v>118</v>
      </c>
      <c r="AD82" s="170"/>
      <c r="AE82" s="162" t="s">
        <v>119</v>
      </c>
      <c r="AF82" s="175">
        <f>ROUNDDOWN(AF81,0)</f>
        <v>0</v>
      </c>
      <c r="AG82" s="176" t="s">
        <v>118</v>
      </c>
      <c r="AH82" s="177">
        <f>ROUND((AF81-AF82)*60,0)</f>
        <v>0</v>
      </c>
      <c r="AI82" s="178" t="s">
        <v>119</v>
      </c>
      <c r="AJ82" s="532"/>
      <c r="AK82" s="138"/>
      <c r="AL82" s="174"/>
      <c r="AM82" s="174"/>
      <c r="AN82" s="190"/>
      <c r="AO82" s="656"/>
      <c r="AP82" s="657"/>
      <c r="AQ82" s="657"/>
      <c r="AR82" s="657"/>
      <c r="AS82" s="657"/>
      <c r="AT82" s="658"/>
      <c r="AU82" s="51"/>
    </row>
    <row r="83" spans="2:47" x14ac:dyDescent="0.25">
      <c r="B83" s="312">
        <f>B67+7</f>
        <v>45740</v>
      </c>
      <c r="C83" s="327" t="s">
        <v>113</v>
      </c>
      <c r="D83" s="624">
        <f>IF(ISNA(B83),"",B83)</f>
        <v>45740</v>
      </c>
      <c r="E83" s="530"/>
      <c r="F83" s="530"/>
      <c r="G83" s="531"/>
      <c r="H83" s="529">
        <f>IF(ISNA(B83),"",D83+1)</f>
        <v>45741</v>
      </c>
      <c r="I83" s="530"/>
      <c r="J83" s="530"/>
      <c r="K83" s="531"/>
      <c r="L83" s="529">
        <f>IF(ISNA(B83),"",H83+1)</f>
        <v>45742</v>
      </c>
      <c r="M83" s="530"/>
      <c r="N83" s="530"/>
      <c r="O83" s="531"/>
      <c r="P83" s="529">
        <f>IF(ISNA(B83),"",L83+1)</f>
        <v>45743</v>
      </c>
      <c r="Q83" s="530"/>
      <c r="R83" s="530"/>
      <c r="S83" s="531"/>
      <c r="T83" s="529">
        <f>IF(ISNA(B83),"",P83+1)</f>
        <v>45744</v>
      </c>
      <c r="U83" s="530"/>
      <c r="V83" s="530"/>
      <c r="W83" s="531"/>
      <c r="X83" s="529">
        <f>IF(ISNA(B83),"",T83+1)</f>
        <v>45745</v>
      </c>
      <c r="Y83" s="530"/>
      <c r="Z83" s="530"/>
      <c r="AA83" s="531"/>
      <c r="AB83" s="529">
        <f>IF(ISNA(B83),"",X83+1)</f>
        <v>45746</v>
      </c>
      <c r="AC83" s="530"/>
      <c r="AD83" s="530"/>
      <c r="AE83" s="542"/>
      <c r="AF83" s="533" t="str">
        <f>IF(AD8="Yes",VLOOKUP(B83,TermTime,2,FALSE),"Week Total")</f>
        <v>Week Total</v>
      </c>
      <c r="AG83" s="534"/>
      <c r="AH83" s="534"/>
      <c r="AI83" s="535"/>
      <c r="AJ83" s="532" t="str">
        <f>IF(OR(AL96&gt;36,AM96="FALSE",AND(AL96&gt;20,AD8="Yes")),"WARNING","")</f>
        <v/>
      </c>
      <c r="AK83" s="138"/>
      <c r="AL83" s="174"/>
      <c r="AM83" s="174"/>
      <c r="AN83" s="190"/>
      <c r="AO83" s="656"/>
      <c r="AP83" s="657"/>
      <c r="AQ83" s="657"/>
      <c r="AR83" s="657"/>
      <c r="AS83" s="657"/>
      <c r="AT83" s="658"/>
      <c r="AU83" s="51"/>
    </row>
    <row r="84" spans="2:47" s="65" customFormat="1" ht="14.45" hidden="1" customHeight="1" x14ac:dyDescent="0.25">
      <c r="B84" s="313"/>
      <c r="C84" s="152" t="s">
        <v>115</v>
      </c>
      <c r="D84" s="179">
        <f>DATEDIF($D$6,D$83,"Y")</f>
        <v>125</v>
      </c>
      <c r="E84" s="180">
        <f>VLOOKUP(D84,Rates!$C:$D,2,1)</f>
        <v>6</v>
      </c>
      <c r="F84" s="158">
        <f>HLOOKUP(G84,Rates,E84,FALSE)</f>
        <v>11.44</v>
      </c>
      <c r="G84" s="168" t="str">
        <f>HLOOKUP(D$83,Rates!$1:$2,2,1)</f>
        <v>R</v>
      </c>
      <c r="H84" s="157">
        <f>DATEDIF($D$6,H$83,"Y")</f>
        <v>125</v>
      </c>
      <c r="I84" s="180">
        <f>VLOOKUP(H84,Rates!$C:$D,2,1)</f>
        <v>6</v>
      </c>
      <c r="J84" s="158">
        <f>HLOOKUP(K84,Rates,I84,FALSE)</f>
        <v>11.44</v>
      </c>
      <c r="K84" s="168" t="str">
        <f>HLOOKUP(H$83,Rates!$1:$2,2,1)</f>
        <v>R</v>
      </c>
      <c r="L84" s="157">
        <f>DATEDIF($D$6,L$83,"Y")</f>
        <v>125</v>
      </c>
      <c r="M84" s="180">
        <f>VLOOKUP(L84,Rates!$C:$D,2,1)</f>
        <v>6</v>
      </c>
      <c r="N84" s="158">
        <f>HLOOKUP(O84,Rates,M84,FALSE)</f>
        <v>11.44</v>
      </c>
      <c r="O84" s="168" t="str">
        <f>HLOOKUP(L$83,Rates!$1:$2,2,1)</f>
        <v>R</v>
      </c>
      <c r="P84" s="157">
        <f>DATEDIF($D$6,P$83,"Y")</f>
        <v>125</v>
      </c>
      <c r="Q84" s="180">
        <f>VLOOKUP(P84,Rates!$C:$D,2,1)</f>
        <v>6</v>
      </c>
      <c r="R84" s="158">
        <f>HLOOKUP(S84,Rates,Q84,FALSE)</f>
        <v>11.44</v>
      </c>
      <c r="S84" s="168" t="str">
        <f>HLOOKUP(P$83,Rates!$1:$2,2,1)</f>
        <v>R</v>
      </c>
      <c r="T84" s="157">
        <f>DATEDIF($D$6,T$83,"Y")</f>
        <v>125</v>
      </c>
      <c r="U84" s="180">
        <f>VLOOKUP(T84,Rates!$C:$D,2,1)</f>
        <v>6</v>
      </c>
      <c r="V84" s="158">
        <f>HLOOKUP(W84,Rates,U84,FALSE)</f>
        <v>11.44</v>
      </c>
      <c r="W84" s="168" t="str">
        <f>HLOOKUP(T$83,Rates!$1:$2,2,1)</f>
        <v>R</v>
      </c>
      <c r="X84" s="157">
        <f>DATEDIF($D$6,X$83,"Y")</f>
        <v>125</v>
      </c>
      <c r="Y84" s="180">
        <f>VLOOKUP(X84,Rates!$C:$D,2,1)</f>
        <v>6</v>
      </c>
      <c r="Z84" s="158">
        <f>HLOOKUP(AA84,Rates,Y84,FALSE)</f>
        <v>11.44</v>
      </c>
      <c r="AA84" s="168" t="str">
        <f>HLOOKUP(X$83,Rates!$1:$2,2,1)</f>
        <v>R</v>
      </c>
      <c r="AB84" s="157">
        <f>ROUNDDOWN(YEARFRAC($D$6,AB$83),0)</f>
        <v>125</v>
      </c>
      <c r="AC84" s="180">
        <f>VLOOKUP(AB84,Rates!$C:$D,2,1)</f>
        <v>6</v>
      </c>
      <c r="AD84" s="158">
        <f>HLOOKUP(AE84,Rates,AC84,FALSE)</f>
        <v>11.44</v>
      </c>
      <c r="AE84" s="168" t="str">
        <f>HLOOKUP(AB$83,Rates!$1:$2,2,1)</f>
        <v>R</v>
      </c>
      <c r="AF84" s="510"/>
      <c r="AG84" s="511"/>
      <c r="AH84" s="511"/>
      <c r="AI84" s="512"/>
      <c r="AJ84" s="532"/>
      <c r="AK84" s="138"/>
      <c r="AL84" s="174"/>
      <c r="AM84" s="174"/>
      <c r="AN84" s="282"/>
      <c r="AO84" s="656"/>
      <c r="AP84" s="657"/>
      <c r="AQ84" s="657"/>
      <c r="AR84" s="657"/>
      <c r="AS84" s="657"/>
      <c r="AT84" s="658"/>
      <c r="AU84" s="140"/>
    </row>
    <row r="85" spans="2:47" s="65" customFormat="1" ht="14.45" hidden="1" customHeight="1" x14ac:dyDescent="0.25">
      <c r="B85" s="313"/>
      <c r="C85" s="152" t="s">
        <v>116</v>
      </c>
      <c r="D85" s="521">
        <f>D86+(F86/60)</f>
        <v>0</v>
      </c>
      <c r="E85" s="495"/>
      <c r="F85" s="495"/>
      <c r="G85" s="496"/>
      <c r="H85" s="495">
        <f>H86+(J86/60)</f>
        <v>0</v>
      </c>
      <c r="I85" s="495"/>
      <c r="J85" s="495"/>
      <c r="K85" s="496"/>
      <c r="L85" s="495">
        <f>L86+(N86/60)</f>
        <v>0</v>
      </c>
      <c r="M85" s="495"/>
      <c r="N85" s="495"/>
      <c r="O85" s="496"/>
      <c r="P85" s="495">
        <f>P86+(R86/60)</f>
        <v>0</v>
      </c>
      <c r="Q85" s="495"/>
      <c r="R85" s="495"/>
      <c r="S85" s="496"/>
      <c r="T85" s="495">
        <f>T86+(V86/60)</f>
        <v>0</v>
      </c>
      <c r="U85" s="495"/>
      <c r="V85" s="495"/>
      <c r="W85" s="496"/>
      <c r="X85" s="495">
        <f>X86+(Z86/60)</f>
        <v>0</v>
      </c>
      <c r="Y85" s="495"/>
      <c r="Z85" s="495"/>
      <c r="AA85" s="496"/>
      <c r="AB85" s="495">
        <f>AB86+(AD86/60)</f>
        <v>0</v>
      </c>
      <c r="AC85" s="495"/>
      <c r="AD85" s="495"/>
      <c r="AE85" s="496"/>
      <c r="AF85" s="521">
        <f>SUM(D85:AE85)</f>
        <v>0</v>
      </c>
      <c r="AG85" s="495"/>
      <c r="AH85" s="495"/>
      <c r="AI85" s="522"/>
      <c r="AJ85" s="532"/>
      <c r="AK85" s="138"/>
      <c r="AL85" s="174"/>
      <c r="AM85" s="174"/>
      <c r="AN85" s="282"/>
      <c r="AO85" s="656"/>
      <c r="AP85" s="657"/>
      <c r="AQ85" s="657"/>
      <c r="AR85" s="657"/>
      <c r="AS85" s="657"/>
      <c r="AT85" s="658"/>
      <c r="AU85" s="140"/>
    </row>
    <row r="86" spans="2:47" ht="20.100000000000001" customHeight="1" x14ac:dyDescent="0.25">
      <c r="B86" s="312"/>
      <c r="C86" s="181" t="s">
        <v>117</v>
      </c>
      <c r="D86" s="169"/>
      <c r="E86" s="160" t="s">
        <v>118</v>
      </c>
      <c r="F86" s="170"/>
      <c r="G86" s="161" t="s">
        <v>119</v>
      </c>
      <c r="H86" s="171"/>
      <c r="I86" s="160" t="s">
        <v>118</v>
      </c>
      <c r="J86" s="170"/>
      <c r="K86" s="161" t="s">
        <v>119</v>
      </c>
      <c r="L86" s="171"/>
      <c r="M86" s="160" t="s">
        <v>118</v>
      </c>
      <c r="N86" s="170"/>
      <c r="O86" s="161" t="s">
        <v>119</v>
      </c>
      <c r="P86" s="171"/>
      <c r="Q86" s="160" t="s">
        <v>118</v>
      </c>
      <c r="R86" s="170"/>
      <c r="S86" s="161" t="s">
        <v>119</v>
      </c>
      <c r="T86" s="171"/>
      <c r="U86" s="160" t="s">
        <v>118</v>
      </c>
      <c r="V86" s="170"/>
      <c r="W86" s="161" t="s">
        <v>119</v>
      </c>
      <c r="X86" s="171"/>
      <c r="Y86" s="160" t="s">
        <v>118</v>
      </c>
      <c r="Z86" s="170"/>
      <c r="AA86" s="161" t="s">
        <v>119</v>
      </c>
      <c r="AB86" s="171"/>
      <c r="AC86" s="160" t="s">
        <v>118</v>
      </c>
      <c r="AD86" s="170"/>
      <c r="AE86" s="162" t="s">
        <v>119</v>
      </c>
      <c r="AF86" s="163">
        <f>ROUNDDOWN(AF85,0)</f>
        <v>0</v>
      </c>
      <c r="AG86" s="164" t="s">
        <v>118</v>
      </c>
      <c r="AH86" s="165">
        <f>(AF85-AF86)*60</f>
        <v>0</v>
      </c>
      <c r="AI86" s="166" t="s">
        <v>119</v>
      </c>
      <c r="AJ86" s="532"/>
      <c r="AK86" s="138"/>
      <c r="AL86" s="174"/>
      <c r="AM86" s="174"/>
      <c r="AN86" s="190"/>
      <c r="AO86" s="656"/>
      <c r="AP86" s="657"/>
      <c r="AQ86" s="657"/>
      <c r="AR86" s="657"/>
      <c r="AS86" s="657"/>
      <c r="AT86" s="658"/>
      <c r="AU86" s="191"/>
    </row>
    <row r="87" spans="2:47" x14ac:dyDescent="0.25">
      <c r="B87" s="312"/>
      <c r="C87" s="182" t="s">
        <v>120</v>
      </c>
      <c r="D87" s="509">
        <f>MAX(F84,IF($U$12=$AM$12,$AE$12,HLOOKUP(G84,Rates,$AL$12,FALSE)))</f>
        <v>16.41</v>
      </c>
      <c r="E87" s="500"/>
      <c r="F87" s="500"/>
      <c r="G87" s="501"/>
      <c r="H87" s="499">
        <f>MAX(J84,IF($U$12=$AM$12,$AE$12,HLOOKUP(K84,Rates,$AL$12,FALSE)))</f>
        <v>16.41</v>
      </c>
      <c r="I87" s="500"/>
      <c r="J87" s="500"/>
      <c r="K87" s="501"/>
      <c r="L87" s="499">
        <f>MAX(N84,IF($U$12=$AM$12,$AE$12,HLOOKUP(O84,Rates,$AL$12,FALSE)))</f>
        <v>16.41</v>
      </c>
      <c r="M87" s="500"/>
      <c r="N87" s="500"/>
      <c r="O87" s="501"/>
      <c r="P87" s="499">
        <f>MAX(R84,IF($U$12=$AM$12,$AE$12,HLOOKUP(S84,Rates,$AL$12,FALSE)))</f>
        <v>16.41</v>
      </c>
      <c r="Q87" s="500"/>
      <c r="R87" s="500"/>
      <c r="S87" s="501"/>
      <c r="T87" s="499">
        <f>MAX(V84,IF($U$12=$AM$12,$AE$12,HLOOKUP(W84,Rates,$AL$12,FALSE)))</f>
        <v>16.41</v>
      </c>
      <c r="U87" s="500"/>
      <c r="V87" s="500"/>
      <c r="W87" s="501"/>
      <c r="X87" s="499">
        <f>MAX(Z84,IF($U$12=$AM$12,$AE$12,HLOOKUP(AA84,Rates,$AL$12,FALSE)))</f>
        <v>16.41</v>
      </c>
      <c r="Y87" s="500"/>
      <c r="Z87" s="500"/>
      <c r="AA87" s="501"/>
      <c r="AB87" s="499">
        <f>MAX(AD84,IF($U$12=$AM$12,$AE$12,HLOOKUP(AE84,Rates,$AL$12,FALSE)))</f>
        <v>16.41</v>
      </c>
      <c r="AC87" s="500"/>
      <c r="AD87" s="500"/>
      <c r="AE87" s="519"/>
      <c r="AF87" s="516">
        <f>IF(AM18&lt;&gt;5,0,SUMPRODUCT(D87:AE87,D85:AE85))</f>
        <v>0</v>
      </c>
      <c r="AG87" s="517"/>
      <c r="AH87" s="517"/>
      <c r="AI87" s="518"/>
      <c r="AJ87" s="532"/>
      <c r="AK87" s="138"/>
      <c r="AL87" s="322">
        <f>AF87*IF($U$12="Demonstrator Rate",0.1711,0.1207)</f>
        <v>0</v>
      </c>
      <c r="AM87" s="174"/>
      <c r="AN87" s="190"/>
      <c r="AO87" s="659"/>
      <c r="AP87" s="660"/>
      <c r="AQ87" s="660"/>
      <c r="AR87" s="660"/>
      <c r="AS87" s="660"/>
      <c r="AT87" s="661"/>
      <c r="AU87" s="191"/>
    </row>
    <row r="88" spans="2:47" s="65" customFormat="1" hidden="1" x14ac:dyDescent="0.25">
      <c r="B88" s="313"/>
      <c r="C88" s="152" t="s">
        <v>121</v>
      </c>
      <c r="D88" s="179">
        <f>DATEDIF($D$6,D$83,"Y")</f>
        <v>125</v>
      </c>
      <c r="E88" s="180">
        <f>VLOOKUP(D88,Rates!$C:$D,2,1)</f>
        <v>6</v>
      </c>
      <c r="F88" s="158">
        <f>HLOOKUP(G88,Rates,E88,FALSE)</f>
        <v>11.44</v>
      </c>
      <c r="G88" s="168" t="str">
        <f>HLOOKUP(D$83,Rates!$1:$2,2,1)</f>
        <v>R</v>
      </c>
      <c r="H88" s="157">
        <f>DATEDIF($D$6,H$83,"Y")</f>
        <v>125</v>
      </c>
      <c r="I88" s="180">
        <f>VLOOKUP(H88,Rates!$C:$D,2,1)</f>
        <v>6</v>
      </c>
      <c r="J88" s="158">
        <f>HLOOKUP(K88,Rates,I88,FALSE)</f>
        <v>11.44</v>
      </c>
      <c r="K88" s="168" t="str">
        <f>HLOOKUP(H$83,Rates!$1:$2,2,1)</f>
        <v>R</v>
      </c>
      <c r="L88" s="157">
        <f>DATEDIF($D$6,L$83,"Y")</f>
        <v>125</v>
      </c>
      <c r="M88" s="180">
        <f>VLOOKUP(L88,Rates!$C:$D,2,1)</f>
        <v>6</v>
      </c>
      <c r="N88" s="158">
        <f>HLOOKUP(O88,Rates,M88,FALSE)</f>
        <v>11.44</v>
      </c>
      <c r="O88" s="168" t="str">
        <f>HLOOKUP(L$83,Rates!$1:$2,2,1)</f>
        <v>R</v>
      </c>
      <c r="P88" s="157">
        <f>DATEDIF($D$6,P$83,"Y")</f>
        <v>125</v>
      </c>
      <c r="Q88" s="180">
        <f>VLOOKUP(P88,Rates!$C:$D,2,1)</f>
        <v>6</v>
      </c>
      <c r="R88" s="158">
        <f>HLOOKUP(S88,Rates,Q88,FALSE)</f>
        <v>11.44</v>
      </c>
      <c r="S88" s="168" t="str">
        <f>HLOOKUP(P$83,Rates!$1:$2,2,1)</f>
        <v>R</v>
      </c>
      <c r="T88" s="157">
        <f>DATEDIF($D$6,T$83,"Y")</f>
        <v>125</v>
      </c>
      <c r="U88" s="180">
        <f>VLOOKUP(T88,Rates!$C:$D,2,1)</f>
        <v>6</v>
      </c>
      <c r="V88" s="158">
        <f>HLOOKUP(W88,Rates,U88,FALSE)</f>
        <v>11.44</v>
      </c>
      <c r="W88" s="168" t="str">
        <f>HLOOKUP(T$83,Rates!$1:$2,2,1)</f>
        <v>R</v>
      </c>
      <c r="X88" s="157">
        <f>DATEDIF($D$6,X$83,"Y")</f>
        <v>125</v>
      </c>
      <c r="Y88" s="180">
        <f>VLOOKUP(X88,Rates!$C:$D,2,1)</f>
        <v>6</v>
      </c>
      <c r="Z88" s="158">
        <f>HLOOKUP(AA88,Rates,Y88,FALSE)</f>
        <v>11.44</v>
      </c>
      <c r="AA88" s="168" t="str">
        <f>HLOOKUP(X$83,Rates!$1:$2,2,1)</f>
        <v>R</v>
      </c>
      <c r="AB88" s="157">
        <f>ROUNDDOWN(YEARFRAC($D$6,AB$83),0)</f>
        <v>125</v>
      </c>
      <c r="AC88" s="180">
        <f>VLOOKUP(AB88,Rates!$C:$D,2,1)</f>
        <v>6</v>
      </c>
      <c r="AD88" s="158">
        <f>HLOOKUP(AE88,Rates,AC88,FALSE)</f>
        <v>11.44</v>
      </c>
      <c r="AE88" s="168" t="str">
        <f>HLOOKUP(AB$83,Rates!$1:$2,2,1)</f>
        <v>R</v>
      </c>
      <c r="AF88" s="510"/>
      <c r="AG88" s="511"/>
      <c r="AH88" s="511"/>
      <c r="AI88" s="512"/>
      <c r="AJ88" s="532"/>
      <c r="AK88" s="138"/>
      <c r="AM88" s="174"/>
      <c r="AN88" s="282"/>
      <c r="AO88" s="283"/>
      <c r="AP88" s="284"/>
      <c r="AQ88" s="284"/>
      <c r="AR88" s="284"/>
      <c r="AS88" s="284"/>
      <c r="AT88" s="283"/>
      <c r="AU88" s="285"/>
    </row>
    <row r="89" spans="2:47" s="65" customFormat="1" hidden="1" x14ac:dyDescent="0.25">
      <c r="B89" s="313"/>
      <c r="C89" s="152" t="s">
        <v>122</v>
      </c>
      <c r="D89" s="521">
        <f>D90+(F90/60)</f>
        <v>0</v>
      </c>
      <c r="E89" s="495"/>
      <c r="F89" s="495"/>
      <c r="G89" s="496"/>
      <c r="H89" s="495">
        <f>H90+(J90/60)</f>
        <v>0</v>
      </c>
      <c r="I89" s="495"/>
      <c r="J89" s="495"/>
      <c r="K89" s="496"/>
      <c r="L89" s="495">
        <f>L90+(N90/60)</f>
        <v>0</v>
      </c>
      <c r="M89" s="495"/>
      <c r="N89" s="495"/>
      <c r="O89" s="496"/>
      <c r="P89" s="495">
        <f>P90+(R90/60)</f>
        <v>0</v>
      </c>
      <c r="Q89" s="495"/>
      <c r="R89" s="495"/>
      <c r="S89" s="496"/>
      <c r="T89" s="495">
        <f>T90+(V90/60)</f>
        <v>0</v>
      </c>
      <c r="U89" s="495"/>
      <c r="V89" s="495"/>
      <c r="W89" s="496"/>
      <c r="X89" s="495">
        <f>X90+(Z90/60)</f>
        <v>0</v>
      </c>
      <c r="Y89" s="495"/>
      <c r="Z89" s="495"/>
      <c r="AA89" s="496"/>
      <c r="AB89" s="495">
        <f>AB90+(AD90/60)</f>
        <v>0</v>
      </c>
      <c r="AC89" s="495"/>
      <c r="AD89" s="495"/>
      <c r="AE89" s="496"/>
      <c r="AF89" s="521">
        <f>SUM(D89:AE89)</f>
        <v>0</v>
      </c>
      <c r="AG89" s="495"/>
      <c r="AH89" s="495"/>
      <c r="AI89" s="522"/>
      <c r="AJ89" s="532"/>
      <c r="AK89" s="138"/>
      <c r="AM89" s="174"/>
      <c r="AN89" s="282"/>
      <c r="AO89" s="283"/>
      <c r="AP89" s="284"/>
      <c r="AQ89" s="284"/>
      <c r="AR89" s="284"/>
      <c r="AS89" s="284"/>
      <c r="AT89" s="283"/>
      <c r="AU89" s="285"/>
    </row>
    <row r="90" spans="2:47" ht="20.100000000000001" hidden="1" customHeight="1" x14ac:dyDescent="0.25">
      <c r="B90" s="312"/>
      <c r="C90" s="181" t="s">
        <v>123</v>
      </c>
      <c r="D90" s="169"/>
      <c r="E90" s="160" t="s">
        <v>118</v>
      </c>
      <c r="F90" s="170"/>
      <c r="G90" s="161" t="s">
        <v>119</v>
      </c>
      <c r="H90" s="171"/>
      <c r="I90" s="160" t="s">
        <v>118</v>
      </c>
      <c r="J90" s="170"/>
      <c r="K90" s="161" t="s">
        <v>119</v>
      </c>
      <c r="L90" s="171"/>
      <c r="M90" s="160" t="s">
        <v>118</v>
      </c>
      <c r="N90" s="170"/>
      <c r="O90" s="161" t="s">
        <v>119</v>
      </c>
      <c r="P90" s="171"/>
      <c r="Q90" s="160" t="s">
        <v>118</v>
      </c>
      <c r="R90" s="170"/>
      <c r="S90" s="161" t="s">
        <v>119</v>
      </c>
      <c r="T90" s="171"/>
      <c r="U90" s="160" t="s">
        <v>118</v>
      </c>
      <c r="V90" s="170"/>
      <c r="W90" s="161" t="s">
        <v>119</v>
      </c>
      <c r="X90" s="171"/>
      <c r="Y90" s="160" t="s">
        <v>118</v>
      </c>
      <c r="Z90" s="170"/>
      <c r="AA90" s="161" t="s">
        <v>119</v>
      </c>
      <c r="AB90" s="171"/>
      <c r="AC90" s="160" t="s">
        <v>118</v>
      </c>
      <c r="AD90" s="170"/>
      <c r="AE90" s="162" t="s">
        <v>119</v>
      </c>
      <c r="AF90" s="163">
        <f>ROUNDDOWN(AF89,0)</f>
        <v>0</v>
      </c>
      <c r="AG90" s="164" t="s">
        <v>118</v>
      </c>
      <c r="AH90" s="165">
        <f>(AF89-AF90)*60</f>
        <v>0</v>
      </c>
      <c r="AI90" s="166" t="s">
        <v>119</v>
      </c>
      <c r="AJ90" s="532"/>
      <c r="AK90" s="138"/>
      <c r="AL90" s="174"/>
      <c r="AM90" s="174"/>
      <c r="AN90" s="190"/>
      <c r="AO90" s="192"/>
      <c r="AP90" s="193"/>
      <c r="AQ90" s="193"/>
      <c r="AR90" s="193"/>
      <c r="AS90" s="193"/>
      <c r="AT90" s="192"/>
      <c r="AU90" s="191"/>
    </row>
    <row r="91" spans="2:47" hidden="1" x14ac:dyDescent="0.25">
      <c r="B91" s="312"/>
      <c r="C91" s="182" t="s">
        <v>124</v>
      </c>
      <c r="D91" s="509">
        <f>MAX(F88,IF($U$14=$AM$14,$AE$14,HLOOKUP(G88,Rates,$AL$14,FALSE)))</f>
        <v>16.41</v>
      </c>
      <c r="E91" s="500"/>
      <c r="F91" s="500"/>
      <c r="G91" s="501"/>
      <c r="H91" s="499">
        <f>MAX(J88,IF($U$14=$AM$14,$AE$14,HLOOKUP(K88,Rates,$AL$14,FALSE)))</f>
        <v>16.41</v>
      </c>
      <c r="I91" s="500"/>
      <c r="J91" s="500"/>
      <c r="K91" s="501"/>
      <c r="L91" s="499">
        <f>MAX(N88,IF($U$14=$AM$14,$AE$14,HLOOKUP(O88,Rates,$AL$14,FALSE)))</f>
        <v>16.41</v>
      </c>
      <c r="M91" s="500"/>
      <c r="N91" s="500"/>
      <c r="O91" s="501"/>
      <c r="P91" s="499">
        <f>MAX(R88,IF($U$14=$AM$14,$AE$14,HLOOKUP(S88,Rates,$AL$14,FALSE)))</f>
        <v>16.41</v>
      </c>
      <c r="Q91" s="500"/>
      <c r="R91" s="500"/>
      <c r="S91" s="501"/>
      <c r="T91" s="499">
        <f>MAX(V88,IF($U$14=$AM$14,$AE$14,HLOOKUP(W88,Rates,$AL$14,FALSE)))</f>
        <v>16.41</v>
      </c>
      <c r="U91" s="500"/>
      <c r="V91" s="500"/>
      <c r="W91" s="501"/>
      <c r="X91" s="499">
        <f>MAX(Z88,IF($U$14=$AM$14,$AE$14,HLOOKUP(AA88,Rates,$AL$14,FALSE)))</f>
        <v>16.41</v>
      </c>
      <c r="Y91" s="500"/>
      <c r="Z91" s="500"/>
      <c r="AA91" s="501"/>
      <c r="AB91" s="499">
        <f>MAX(AD88,IF($U$14=$AM$14,$AE$14,HLOOKUP(AE88,Rates,$AL$14,FALSE)))</f>
        <v>16.41</v>
      </c>
      <c r="AC91" s="500"/>
      <c r="AD91" s="500"/>
      <c r="AE91" s="519"/>
      <c r="AF91" s="516">
        <f>IF(AM18&lt;&gt;5,0,SUMPRODUCT(D91:AE91,D89:AE89))</f>
        <v>0</v>
      </c>
      <c r="AG91" s="517"/>
      <c r="AH91" s="517"/>
      <c r="AI91" s="518"/>
      <c r="AJ91" s="532"/>
      <c r="AK91" s="138"/>
      <c r="AL91" s="322">
        <f>AF91*IF($U$14="Demonstrator Rate",0.1711,0.1207)</f>
        <v>0</v>
      </c>
      <c r="AM91" s="174"/>
      <c r="AN91" s="190"/>
      <c r="AO91" s="192"/>
      <c r="AP91" s="193"/>
      <c r="AQ91" s="193"/>
      <c r="AR91" s="193"/>
      <c r="AS91" s="193"/>
      <c r="AT91" s="192"/>
      <c r="AU91" s="191"/>
    </row>
    <row r="92" spans="2:47" s="65" customFormat="1" hidden="1" x14ac:dyDescent="0.25">
      <c r="B92" s="313"/>
      <c r="C92" s="152" t="s">
        <v>125</v>
      </c>
      <c r="D92" s="179">
        <f>DATEDIF($D$6,D$83,"Y")</f>
        <v>125</v>
      </c>
      <c r="E92" s="180">
        <f>VLOOKUP(D92,Rates!$C:$D,2,1)</f>
        <v>6</v>
      </c>
      <c r="F92" s="158">
        <f>HLOOKUP(G92,Rates,E92,FALSE)</f>
        <v>11.44</v>
      </c>
      <c r="G92" s="168" t="str">
        <f>HLOOKUP(D$83,Rates!$1:$2,2,1)</f>
        <v>R</v>
      </c>
      <c r="H92" s="157">
        <f>DATEDIF($D$6,H$83,"Y")</f>
        <v>125</v>
      </c>
      <c r="I92" s="180">
        <f>VLOOKUP(H92,Rates!$C:$D,2,1)</f>
        <v>6</v>
      </c>
      <c r="J92" s="158">
        <f>HLOOKUP(K92,Rates,I92,FALSE)</f>
        <v>11.44</v>
      </c>
      <c r="K92" s="168" t="str">
        <f>HLOOKUP(H$83,Rates!$1:$2,2,1)</f>
        <v>R</v>
      </c>
      <c r="L92" s="157">
        <f>DATEDIF($D$6,L$83,"Y")</f>
        <v>125</v>
      </c>
      <c r="M92" s="180">
        <f>VLOOKUP(L92,Rates!$C:$D,2,1)</f>
        <v>6</v>
      </c>
      <c r="N92" s="158">
        <f>HLOOKUP(O92,Rates,M92,FALSE)</f>
        <v>11.44</v>
      </c>
      <c r="O92" s="168" t="str">
        <f>HLOOKUP(L$83,Rates!$1:$2,2,1)</f>
        <v>R</v>
      </c>
      <c r="P92" s="157">
        <f>DATEDIF($D$6,P$83,"Y")</f>
        <v>125</v>
      </c>
      <c r="Q92" s="180">
        <f>VLOOKUP(P92,Rates!$C:$D,2,1)</f>
        <v>6</v>
      </c>
      <c r="R92" s="158">
        <f>HLOOKUP(S92,Rates,Q92,FALSE)</f>
        <v>11.44</v>
      </c>
      <c r="S92" s="168" t="str">
        <f>HLOOKUP(P$83,Rates!$1:$2,2,1)</f>
        <v>R</v>
      </c>
      <c r="T92" s="157">
        <f>DATEDIF($D$6,T$83,"Y")</f>
        <v>125</v>
      </c>
      <c r="U92" s="180">
        <f>VLOOKUP(T92,Rates!$C:$D,2,1)</f>
        <v>6</v>
      </c>
      <c r="V92" s="158">
        <f>HLOOKUP(W92,Rates,U92,FALSE)</f>
        <v>11.44</v>
      </c>
      <c r="W92" s="168" t="str">
        <f>HLOOKUP(T$83,Rates!$1:$2,2,1)</f>
        <v>R</v>
      </c>
      <c r="X92" s="157">
        <f>DATEDIF($D$6,X$83,"Y")</f>
        <v>125</v>
      </c>
      <c r="Y92" s="180">
        <f>VLOOKUP(X92,Rates!$C:$D,2,1)</f>
        <v>6</v>
      </c>
      <c r="Z92" s="158">
        <f>HLOOKUP(AA92,Rates,Y92,FALSE)</f>
        <v>11.44</v>
      </c>
      <c r="AA92" s="168" t="str">
        <f>HLOOKUP(X$83,Rates!$1:$2,2,1)</f>
        <v>R</v>
      </c>
      <c r="AB92" s="157">
        <f>ROUNDDOWN(YEARFRAC($D$6,AB$83),0)</f>
        <v>125</v>
      </c>
      <c r="AC92" s="180">
        <f>VLOOKUP(AB92,Rates!$C:$D,2,1)</f>
        <v>6</v>
      </c>
      <c r="AD92" s="158">
        <f>HLOOKUP(AE92,Rates,AC92,FALSE)</f>
        <v>11.44</v>
      </c>
      <c r="AE92" s="168" t="str">
        <f>HLOOKUP(AB$83,Rates!$1:$2,2,1)</f>
        <v>R</v>
      </c>
      <c r="AF92" s="510"/>
      <c r="AG92" s="511"/>
      <c r="AH92" s="511"/>
      <c r="AI92" s="512"/>
      <c r="AJ92" s="532"/>
      <c r="AK92" s="138"/>
      <c r="AM92" s="174"/>
      <c r="AN92" s="282"/>
      <c r="AO92" s="283"/>
      <c r="AP92" s="286"/>
      <c r="AQ92" s="286"/>
      <c r="AR92" s="286"/>
      <c r="AS92" s="286"/>
      <c r="AT92" s="283"/>
      <c r="AU92" s="285"/>
    </row>
    <row r="93" spans="2:47" s="65" customFormat="1" hidden="1" x14ac:dyDescent="0.25">
      <c r="B93" s="313"/>
      <c r="C93" s="152" t="s">
        <v>126</v>
      </c>
      <c r="D93" s="521">
        <f>D94+(F94/60)</f>
        <v>0</v>
      </c>
      <c r="E93" s="495"/>
      <c r="F93" s="495"/>
      <c r="G93" s="496"/>
      <c r="H93" s="495">
        <f>H94+(J94/60)</f>
        <v>0</v>
      </c>
      <c r="I93" s="495"/>
      <c r="J93" s="495"/>
      <c r="K93" s="496"/>
      <c r="L93" s="495">
        <f>L94+(N94/60)</f>
        <v>0</v>
      </c>
      <c r="M93" s="495"/>
      <c r="N93" s="495"/>
      <c r="O93" s="496"/>
      <c r="P93" s="495">
        <f>P94+(R94/60)</f>
        <v>0</v>
      </c>
      <c r="Q93" s="495"/>
      <c r="R93" s="495"/>
      <c r="S93" s="496"/>
      <c r="T93" s="495">
        <f>T94+(V94/60)</f>
        <v>0</v>
      </c>
      <c r="U93" s="495"/>
      <c r="V93" s="495"/>
      <c r="W93" s="496"/>
      <c r="X93" s="495">
        <f>X94+(Z94/60)</f>
        <v>0</v>
      </c>
      <c r="Y93" s="495"/>
      <c r="Z93" s="495"/>
      <c r="AA93" s="496"/>
      <c r="AB93" s="495">
        <f>AB94+(AD94/60)</f>
        <v>0</v>
      </c>
      <c r="AC93" s="495"/>
      <c r="AD93" s="495"/>
      <c r="AE93" s="496"/>
      <c r="AF93" s="521">
        <f>SUM(D93:AE93)</f>
        <v>0</v>
      </c>
      <c r="AG93" s="495"/>
      <c r="AH93" s="495"/>
      <c r="AI93" s="522"/>
      <c r="AJ93" s="532"/>
      <c r="AK93" s="138"/>
      <c r="AM93" s="174"/>
      <c r="AN93" s="282"/>
      <c r="AO93" s="283"/>
      <c r="AP93" s="286"/>
      <c r="AQ93" s="286"/>
      <c r="AR93" s="286"/>
      <c r="AS93" s="286"/>
      <c r="AT93" s="283"/>
      <c r="AU93" s="285"/>
    </row>
    <row r="94" spans="2:47" ht="20.100000000000001" hidden="1" customHeight="1" x14ac:dyDescent="0.25">
      <c r="B94" s="312"/>
      <c r="C94" s="181" t="s">
        <v>127</v>
      </c>
      <c r="D94" s="169"/>
      <c r="E94" s="160" t="s">
        <v>118</v>
      </c>
      <c r="F94" s="170"/>
      <c r="G94" s="161" t="s">
        <v>119</v>
      </c>
      <c r="H94" s="171"/>
      <c r="I94" s="160" t="s">
        <v>118</v>
      </c>
      <c r="J94" s="170"/>
      <c r="K94" s="161" t="s">
        <v>119</v>
      </c>
      <c r="L94" s="171"/>
      <c r="M94" s="160" t="s">
        <v>118</v>
      </c>
      <c r="N94" s="170"/>
      <c r="O94" s="161" t="s">
        <v>119</v>
      </c>
      <c r="P94" s="171"/>
      <c r="Q94" s="160" t="s">
        <v>118</v>
      </c>
      <c r="R94" s="170"/>
      <c r="S94" s="161" t="s">
        <v>119</v>
      </c>
      <c r="T94" s="171"/>
      <c r="U94" s="160" t="s">
        <v>118</v>
      </c>
      <c r="V94" s="170"/>
      <c r="W94" s="161" t="s">
        <v>119</v>
      </c>
      <c r="X94" s="171"/>
      <c r="Y94" s="160" t="s">
        <v>118</v>
      </c>
      <c r="Z94" s="170"/>
      <c r="AA94" s="161" t="s">
        <v>119</v>
      </c>
      <c r="AB94" s="171"/>
      <c r="AC94" s="160" t="s">
        <v>118</v>
      </c>
      <c r="AD94" s="170"/>
      <c r="AE94" s="162" t="s">
        <v>119</v>
      </c>
      <c r="AF94" s="163">
        <f>ROUNDDOWN(AF93,0)</f>
        <v>0</v>
      </c>
      <c r="AG94" s="164" t="s">
        <v>118</v>
      </c>
      <c r="AH94" s="165">
        <f>(AF93-AF94)*60</f>
        <v>0</v>
      </c>
      <c r="AI94" s="166" t="s">
        <v>119</v>
      </c>
      <c r="AJ94" s="532"/>
      <c r="AK94" s="138"/>
      <c r="AL94" s="174"/>
      <c r="AM94" s="174"/>
      <c r="AN94" s="190"/>
      <c r="AO94" s="192"/>
      <c r="AP94" s="193"/>
      <c r="AQ94" s="193"/>
      <c r="AR94" s="193"/>
      <c r="AS94" s="193"/>
      <c r="AT94" s="192"/>
      <c r="AU94" s="191"/>
    </row>
    <row r="95" spans="2:47" hidden="1" x14ac:dyDescent="0.25">
      <c r="B95" s="312"/>
      <c r="C95" s="182" t="s">
        <v>128</v>
      </c>
      <c r="D95" s="509">
        <f>MAX(F92,IF($U$16=$AM$16,$AE$16,HLOOKUP(G92,Rates,$AL$16,FALSE)))</f>
        <v>16.41</v>
      </c>
      <c r="E95" s="500"/>
      <c r="F95" s="500"/>
      <c r="G95" s="501"/>
      <c r="H95" s="499">
        <f>MAX(J92,IF($U$16=$AM$16,$AE$16,HLOOKUP(K92,Rates,$AL$16,FALSE)))</f>
        <v>16.41</v>
      </c>
      <c r="I95" s="500"/>
      <c r="J95" s="500"/>
      <c r="K95" s="501"/>
      <c r="L95" s="499">
        <f>MAX(N92,IF($U$16=$AM$16,$AE$16,HLOOKUP(O92,Rates,$AL$16,FALSE)))</f>
        <v>16.41</v>
      </c>
      <c r="M95" s="500"/>
      <c r="N95" s="500"/>
      <c r="O95" s="501"/>
      <c r="P95" s="499">
        <f>MAX(R92,IF($U$16=$AM$16,$AE$16,HLOOKUP(S92,Rates,$AL$16,FALSE)))</f>
        <v>16.41</v>
      </c>
      <c r="Q95" s="500"/>
      <c r="R95" s="500"/>
      <c r="S95" s="501"/>
      <c r="T95" s="499">
        <f>MAX(V92,IF($U$16=$AM$16,$AE$16,HLOOKUP(W92,Rates,$AL$16,FALSE)))</f>
        <v>16.41</v>
      </c>
      <c r="U95" s="500"/>
      <c r="V95" s="500"/>
      <c r="W95" s="501"/>
      <c r="X95" s="499">
        <f>MAX(Z92,IF($U$16=$AM$16,$AE$16,HLOOKUP(AA92,Rates,$AL$16,FALSE)))</f>
        <v>16.41</v>
      </c>
      <c r="Y95" s="500"/>
      <c r="Z95" s="500"/>
      <c r="AA95" s="501"/>
      <c r="AB95" s="499">
        <f>MAX(AD92,IF($U$16=$AM$16,$AE$16,HLOOKUP(AE92,Rates,$AL$16,FALSE)))</f>
        <v>16.41</v>
      </c>
      <c r="AC95" s="500"/>
      <c r="AD95" s="500"/>
      <c r="AE95" s="519"/>
      <c r="AF95" s="516">
        <f>IF(AM18&lt;&gt;5,0,SUMPRODUCT(D95:AE95,D93:AE93))</f>
        <v>0</v>
      </c>
      <c r="AG95" s="517"/>
      <c r="AH95" s="517"/>
      <c r="AI95" s="518"/>
      <c r="AJ95" s="532"/>
      <c r="AK95" s="138"/>
      <c r="AL95" s="322">
        <f>AF95*IF($U$16="Demonstrator Rate",0.1711,0.1207)</f>
        <v>0</v>
      </c>
      <c r="AM95" s="174"/>
      <c r="AN95" s="190"/>
      <c r="AO95" s="192"/>
      <c r="AP95" s="193"/>
      <c r="AQ95" s="193"/>
      <c r="AR95" s="193"/>
      <c r="AS95" s="193"/>
      <c r="AT95" s="192"/>
      <c r="AU95" s="191"/>
    </row>
    <row r="96" spans="2:47" s="65" customFormat="1" hidden="1" x14ac:dyDescent="0.25">
      <c r="B96" s="313"/>
      <c r="C96" s="172" t="s">
        <v>129</v>
      </c>
      <c r="D96" s="582">
        <f>((D86+(F86/60))*D87)+((D90+(F90/60))*D91)+((D94+(F94/60))*D95)</f>
        <v>0</v>
      </c>
      <c r="E96" s="527"/>
      <c r="F96" s="527"/>
      <c r="G96" s="528"/>
      <c r="H96" s="526">
        <f>((H86+(J86/60))*H87)+((H90+(J90/60))*H91)+((H94+(J94/60))*H95)</f>
        <v>0</v>
      </c>
      <c r="I96" s="527"/>
      <c r="J96" s="527"/>
      <c r="K96" s="528"/>
      <c r="L96" s="526">
        <f>((L86+(N86/60))*L87)+((L90+(N90/60))*L91)+((L94+(N94/60))*L95)</f>
        <v>0</v>
      </c>
      <c r="M96" s="527"/>
      <c r="N96" s="527"/>
      <c r="O96" s="528"/>
      <c r="P96" s="526">
        <f>((P86+(R86/60))*P87)+((P90+(R90/60))*P91)+((P94+(R94/60))*P95)</f>
        <v>0</v>
      </c>
      <c r="Q96" s="527"/>
      <c r="R96" s="527"/>
      <c r="S96" s="528"/>
      <c r="T96" s="526">
        <f>((T86+(V86/60))*T87)+((T90+(V90/60))*T91)+((T94+(V94/60))*T95)</f>
        <v>0</v>
      </c>
      <c r="U96" s="527"/>
      <c r="V96" s="527"/>
      <c r="W96" s="528"/>
      <c r="X96" s="526">
        <f>((X86+(Z86/60))*X87)+((X90+(Z90/60))*X91)+((X94+(Z94/60))*X95)</f>
        <v>0</v>
      </c>
      <c r="Y96" s="527"/>
      <c r="Z96" s="527"/>
      <c r="AA96" s="528"/>
      <c r="AB96" s="526">
        <f>((AB86+(AD86/60))*AB87)+((AB90+(AD90/60))*AB91)+((AB94+(AD94/60))*AB95)</f>
        <v>0</v>
      </c>
      <c r="AC96" s="527"/>
      <c r="AD96" s="527"/>
      <c r="AE96" s="583"/>
      <c r="AF96" s="470">
        <f>AF95+AF91+AF87</f>
        <v>0</v>
      </c>
      <c r="AG96" s="471"/>
      <c r="AH96" s="471"/>
      <c r="AI96" s="472"/>
      <c r="AJ96" s="532"/>
      <c r="AK96" s="138"/>
      <c r="AL96" s="173">
        <f>IF(AM18&lt;&gt;5,0,AF97+AF93+AF89+AF85)</f>
        <v>0</v>
      </c>
      <c r="AM96" s="174" t="str">
        <f>IF(AND(AL96&gt;0,AD8="Yes",OR(D98="",F98="",H98="",J98="",L98="",N98="",P98="",R98="",T98="",V98="",X98="",Z98="",AB98="",AD98="")),"FALSE","TRUE")</f>
        <v>TRUE</v>
      </c>
      <c r="AN96" s="282"/>
      <c r="AO96" s="283"/>
      <c r="AP96" s="284"/>
      <c r="AQ96" s="284"/>
      <c r="AR96" s="284"/>
      <c r="AS96" s="284"/>
      <c r="AT96" s="283"/>
      <c r="AU96" s="285"/>
    </row>
    <row r="97" spans="2:47" s="65" customFormat="1" hidden="1" x14ac:dyDescent="0.25">
      <c r="B97" s="313"/>
      <c r="C97" s="287" t="s">
        <v>130</v>
      </c>
      <c r="D97" s="536">
        <f>D98+(F98/60)</f>
        <v>0</v>
      </c>
      <c r="E97" s="497"/>
      <c r="F97" s="497"/>
      <c r="G97" s="498"/>
      <c r="H97" s="497">
        <f>H98+(J98/60)</f>
        <v>0</v>
      </c>
      <c r="I97" s="497"/>
      <c r="J97" s="497"/>
      <c r="K97" s="498"/>
      <c r="L97" s="497">
        <f>L98+(N98/60)</f>
        <v>0</v>
      </c>
      <c r="M97" s="497"/>
      <c r="N97" s="497"/>
      <c r="O97" s="498"/>
      <c r="P97" s="497">
        <f>P98+(R98/60)</f>
        <v>0</v>
      </c>
      <c r="Q97" s="497"/>
      <c r="R97" s="497"/>
      <c r="S97" s="498"/>
      <c r="T97" s="497">
        <f>T98+(V98/60)</f>
        <v>0</v>
      </c>
      <c r="U97" s="497"/>
      <c r="V97" s="497"/>
      <c r="W97" s="498"/>
      <c r="X97" s="497">
        <f>X98+(Z98/60)</f>
        <v>0</v>
      </c>
      <c r="Y97" s="497"/>
      <c r="Z97" s="497"/>
      <c r="AA97" s="498"/>
      <c r="AB97" s="497">
        <f>AB98+(AD98/60)</f>
        <v>0</v>
      </c>
      <c r="AC97" s="497"/>
      <c r="AD97" s="497"/>
      <c r="AE97" s="498"/>
      <c r="AF97" s="536">
        <f>SUM(D97:AE97)</f>
        <v>0</v>
      </c>
      <c r="AG97" s="497"/>
      <c r="AH97" s="497"/>
      <c r="AI97" s="537"/>
      <c r="AJ97" s="532"/>
      <c r="AK97" s="138"/>
      <c r="AL97" s="173"/>
      <c r="AM97" s="174"/>
      <c r="AN97" s="282"/>
      <c r="AO97" s="283"/>
      <c r="AP97" s="284"/>
      <c r="AQ97" s="284"/>
      <c r="AR97" s="284"/>
      <c r="AS97" s="284"/>
      <c r="AT97" s="283"/>
      <c r="AU97" s="285"/>
    </row>
    <row r="98" spans="2:47" ht="20.100000000000001" customHeight="1" x14ac:dyDescent="0.25">
      <c r="B98" s="314"/>
      <c r="C98" s="183" t="s">
        <v>131</v>
      </c>
      <c r="D98" s="304"/>
      <c r="E98" s="184" t="s">
        <v>118</v>
      </c>
      <c r="F98" s="305"/>
      <c r="G98" s="185" t="s">
        <v>119</v>
      </c>
      <c r="H98" s="306"/>
      <c r="I98" s="184" t="s">
        <v>118</v>
      </c>
      <c r="J98" s="305"/>
      <c r="K98" s="185" t="s">
        <v>119</v>
      </c>
      <c r="L98" s="306"/>
      <c r="M98" s="184" t="s">
        <v>118</v>
      </c>
      <c r="N98" s="305"/>
      <c r="O98" s="185" t="s">
        <v>119</v>
      </c>
      <c r="P98" s="306"/>
      <c r="Q98" s="184" t="s">
        <v>118</v>
      </c>
      <c r="R98" s="305"/>
      <c r="S98" s="185" t="s">
        <v>119</v>
      </c>
      <c r="T98" s="306"/>
      <c r="U98" s="184" t="s">
        <v>118</v>
      </c>
      <c r="V98" s="305"/>
      <c r="W98" s="185" t="s">
        <v>119</v>
      </c>
      <c r="X98" s="306"/>
      <c r="Y98" s="184" t="s">
        <v>118</v>
      </c>
      <c r="Z98" s="305"/>
      <c r="AA98" s="185" t="s">
        <v>119</v>
      </c>
      <c r="AB98" s="306"/>
      <c r="AC98" s="184" t="s">
        <v>118</v>
      </c>
      <c r="AD98" s="305"/>
      <c r="AE98" s="186" t="s">
        <v>119</v>
      </c>
      <c r="AF98" s="297">
        <f>ROUNDDOWN(AF97,0)</f>
        <v>0</v>
      </c>
      <c r="AG98" s="298" t="s">
        <v>118</v>
      </c>
      <c r="AH98" s="299">
        <f>ROUND((AF97-AF98)*60,0)</f>
        <v>0</v>
      </c>
      <c r="AI98" s="300" t="s">
        <v>119</v>
      </c>
      <c r="AJ98" s="532"/>
      <c r="AK98" s="138"/>
      <c r="AL98" s="174"/>
      <c r="AM98" s="174"/>
      <c r="AN98" s="194"/>
      <c r="AO98" s="195"/>
      <c r="AP98" s="196"/>
      <c r="AQ98" s="196"/>
      <c r="AR98" s="196"/>
      <c r="AS98" s="196"/>
      <c r="AT98" s="195"/>
      <c r="AU98" s="197"/>
    </row>
    <row r="99" spans="2:47" customFormat="1" x14ac:dyDescent="0.25">
      <c r="B99" s="315"/>
      <c r="C99" s="288"/>
      <c r="D99" s="289"/>
      <c r="E99" s="290"/>
      <c r="F99" s="289"/>
      <c r="G99" s="290"/>
      <c r="H99" s="289"/>
      <c r="I99" s="290"/>
      <c r="J99" s="289"/>
      <c r="K99" s="290"/>
      <c r="L99" s="289"/>
      <c r="M99" s="290"/>
      <c r="N99" s="289"/>
      <c r="O99" s="290"/>
      <c r="P99" s="289"/>
      <c r="Q99" s="290"/>
      <c r="R99" s="289"/>
      <c r="S99" s="290"/>
      <c r="T99" s="289"/>
      <c r="U99" s="290"/>
      <c r="V99" s="289"/>
      <c r="W99" s="290"/>
      <c r="X99" s="289"/>
      <c r="Y99" s="290"/>
      <c r="Z99" s="289"/>
      <c r="AA99" s="290"/>
      <c r="AB99" s="289"/>
      <c r="AC99" s="290"/>
      <c r="AD99" s="289"/>
      <c r="AE99" s="290"/>
      <c r="AF99" s="291"/>
      <c r="AG99" s="292"/>
      <c r="AH99" s="291"/>
      <c r="AI99" s="292"/>
      <c r="AJ99" s="293"/>
      <c r="AK99" s="293"/>
      <c r="AL99" s="174"/>
      <c r="AM99" s="174"/>
      <c r="AN99" s="295"/>
      <c r="AO99" s="617" t="s">
        <v>133</v>
      </c>
      <c r="AP99" s="617"/>
      <c r="AQ99" s="617"/>
      <c r="AR99" s="617"/>
      <c r="AS99" s="617"/>
      <c r="AT99" s="617"/>
      <c r="AU99" s="296"/>
    </row>
    <row r="100" spans="2:47" x14ac:dyDescent="0.25">
      <c r="B100" s="310"/>
      <c r="C100" s="631" t="s">
        <v>134</v>
      </c>
      <c r="D100" s="631"/>
      <c r="E100" s="631"/>
      <c r="F100" s="631"/>
      <c r="G100" s="631"/>
      <c r="H100" s="631"/>
      <c r="I100" s="631"/>
      <c r="J100" s="631"/>
      <c r="K100" s="631"/>
      <c r="L100" s="631"/>
      <c r="N100" s="632" t="s">
        <v>135</v>
      </c>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N100" s="198"/>
      <c r="AO100" s="505" t="s">
        <v>136</v>
      </c>
      <c r="AP100" s="505"/>
      <c r="AQ100" s="505"/>
      <c r="AR100" s="505"/>
      <c r="AS100" s="505"/>
      <c r="AT100" s="505"/>
      <c r="AU100" s="199"/>
    </row>
    <row r="101" spans="2:47" ht="15" customHeight="1" x14ac:dyDescent="0.25">
      <c r="B101" s="310"/>
      <c r="C101" s="48" t="s">
        <v>137</v>
      </c>
      <c r="D101" s="650" t="s">
        <v>81</v>
      </c>
      <c r="E101" s="651"/>
      <c r="F101" s="651"/>
      <c r="G101" s="651"/>
      <c r="H101" s="651"/>
      <c r="I101" s="651"/>
      <c r="J101" s="651"/>
      <c r="K101" s="651"/>
      <c r="L101" s="652"/>
      <c r="N101" s="513" t="s">
        <v>138</v>
      </c>
      <c r="O101" s="514"/>
      <c r="P101" s="514"/>
      <c r="Q101" s="503" t="s">
        <v>139</v>
      </c>
      <c r="R101" s="514"/>
      <c r="S101" s="515"/>
      <c r="T101" s="476" t="s">
        <v>140</v>
      </c>
      <c r="U101" s="476"/>
      <c r="V101" s="476"/>
      <c r="W101" s="476"/>
      <c r="X101" s="502" t="s">
        <v>141</v>
      </c>
      <c r="Y101" s="476"/>
      <c r="Z101" s="476"/>
      <c r="AA101" s="503"/>
      <c r="AB101" s="502" t="s">
        <v>142</v>
      </c>
      <c r="AC101" s="476"/>
      <c r="AD101" s="476"/>
      <c r="AE101" s="504"/>
      <c r="AF101" s="513" t="s">
        <v>143</v>
      </c>
      <c r="AG101" s="514"/>
      <c r="AH101" s="514"/>
      <c r="AI101" s="515"/>
      <c r="AL101" s="321" t="s">
        <v>144</v>
      </c>
      <c r="AM101" s="323" t="str">
        <f>(IF((AF96+AF80+AF64+AF48+AF32)&gt;0,"TRUE","FALSE"))</f>
        <v>FALSE</v>
      </c>
      <c r="AN101" s="198"/>
      <c r="AO101" s="505"/>
      <c r="AP101" s="505"/>
      <c r="AQ101" s="505"/>
      <c r="AR101" s="505"/>
      <c r="AS101" s="505"/>
      <c r="AT101" s="505"/>
      <c r="AU101" s="51"/>
    </row>
    <row r="102" spans="2:47" x14ac:dyDescent="0.25">
      <c r="B102" s="310"/>
      <c r="C102" s="628" t="s">
        <v>145</v>
      </c>
      <c r="D102" s="628"/>
      <c r="E102" s="628"/>
      <c r="F102" s="628"/>
      <c r="G102" s="628"/>
      <c r="H102" s="628"/>
      <c r="I102" s="628"/>
      <c r="J102" s="635" t="s">
        <v>146</v>
      </c>
      <c r="K102" s="635"/>
      <c r="L102" s="635"/>
      <c r="N102" s="618" t="str">
        <f t="shared" ref="N102:N107" si="0">DG158</f>
        <v/>
      </c>
      <c r="O102" s="507"/>
      <c r="P102" s="507"/>
      <c r="Q102" s="619" t="str">
        <f t="shared" ref="Q102:Q107" si="1">DH158</f>
        <v/>
      </c>
      <c r="R102" s="620"/>
      <c r="S102" s="621"/>
      <c r="T102" s="477" t="str">
        <f t="shared" ref="T102:T107" si="2">DI158</f>
        <v/>
      </c>
      <c r="U102" s="478"/>
      <c r="V102" s="478"/>
      <c r="W102" s="478"/>
      <c r="X102" s="478" t="str">
        <f t="shared" ref="X102:X107" si="3">DJ158</f>
        <v/>
      </c>
      <c r="Y102" s="478"/>
      <c r="Z102" s="478"/>
      <c r="AA102" s="478"/>
      <c r="AB102" s="478" t="str">
        <f t="shared" ref="AB102:AB107" si="4">DK158</f>
        <v/>
      </c>
      <c r="AC102" s="478"/>
      <c r="AD102" s="478"/>
      <c r="AE102" s="629"/>
      <c r="AF102" s="506" t="str">
        <f t="shared" ref="AF102:AF107" si="5">DL158</f>
        <v/>
      </c>
      <c r="AG102" s="507"/>
      <c r="AH102" s="507"/>
      <c r="AI102" s="508"/>
      <c r="AL102" s="65">
        <f>VLOOKUP(D12,TypeFPE,2,FALSE)</f>
        <v>4000</v>
      </c>
      <c r="AM102" s="322" t="str">
        <f>IF((AF87+AF71+AF55+AF39+AF23)&gt;0,"TRUE","FALSE")</f>
        <v>FALSE</v>
      </c>
      <c r="AN102" s="200"/>
      <c r="AO102" s="614" t="str">
        <f>IF(OR(D8="Please select",Y6=0,Y4="Please enter"),"[Pay Ref No] - [Surname] - [Claim Period].xlsx",CONCATENATE(Y6," - ",Y4," - ",VLOOKUP(D8,ClaimPeriods,5,FALSE),".xlsx"))</f>
        <v>[Pay Ref No] - [Surname] - [Claim Period].xlsx</v>
      </c>
      <c r="AP102" s="615"/>
      <c r="AQ102" s="615"/>
      <c r="AR102" s="615"/>
      <c r="AS102" s="615"/>
      <c r="AT102" s="616"/>
      <c r="AU102" s="201"/>
    </row>
    <row r="103" spans="2:47" ht="15" customHeight="1" x14ac:dyDescent="0.25">
      <c r="B103" s="310"/>
      <c r="C103" s="553" t="s">
        <v>147</v>
      </c>
      <c r="D103" s="553"/>
      <c r="E103" s="553"/>
      <c r="F103" s="553"/>
      <c r="G103" s="553"/>
      <c r="H103" s="553"/>
      <c r="I103" s="553"/>
      <c r="J103" s="547">
        <f>'UniWorkforce Expenses Claim'!L34</f>
        <v>0</v>
      </c>
      <c r="K103" s="548"/>
      <c r="L103" s="549"/>
      <c r="M103" s="202"/>
      <c r="N103" s="487" t="str">
        <f t="shared" si="0"/>
        <v/>
      </c>
      <c r="O103" s="488"/>
      <c r="P103" s="489"/>
      <c r="Q103" s="482" t="str">
        <f t="shared" si="1"/>
        <v/>
      </c>
      <c r="R103" s="483"/>
      <c r="S103" s="484"/>
      <c r="T103" s="479" t="str">
        <f t="shared" si="2"/>
        <v/>
      </c>
      <c r="U103" s="480"/>
      <c r="V103" s="480"/>
      <c r="W103" s="481"/>
      <c r="X103" s="485" t="str">
        <f t="shared" si="3"/>
        <v/>
      </c>
      <c r="Y103" s="480"/>
      <c r="Z103" s="480"/>
      <c r="AA103" s="481"/>
      <c r="AB103" s="485" t="str">
        <f t="shared" si="4"/>
        <v/>
      </c>
      <c r="AC103" s="480"/>
      <c r="AD103" s="480"/>
      <c r="AE103" s="486"/>
      <c r="AF103" s="610" t="str">
        <f t="shared" si="5"/>
        <v/>
      </c>
      <c r="AG103" s="611"/>
      <c r="AH103" s="611"/>
      <c r="AI103" s="612"/>
      <c r="AL103" s="65">
        <f>VLOOKUP(D14,TypeFPE,2,FALSE)</f>
        <v>4000</v>
      </c>
      <c r="AM103" s="322" t="str">
        <f>IF((AF91+AF75+AF59+AF43+AF27)&gt;0,"TRUE","FALSE")</f>
        <v>FALSE</v>
      </c>
      <c r="AN103" s="203"/>
      <c r="AO103" s="442" t="s">
        <v>148</v>
      </c>
      <c r="AP103" s="442"/>
      <c r="AQ103" s="442"/>
      <c r="AR103" s="442"/>
      <c r="AS103" s="442"/>
      <c r="AT103" s="442"/>
      <c r="AU103" s="201"/>
    </row>
    <row r="104" spans="2:47" ht="15" customHeight="1" x14ac:dyDescent="0.25">
      <c r="B104" s="316"/>
      <c r="C104" s="553" t="s">
        <v>149</v>
      </c>
      <c r="D104" s="553"/>
      <c r="E104" s="553"/>
      <c r="F104" s="553"/>
      <c r="G104" s="553"/>
      <c r="H104" s="553"/>
      <c r="I104" s="553"/>
      <c r="J104" s="550">
        <f>'UniWorkforce Expenses Claim'!L36</f>
        <v>0</v>
      </c>
      <c r="K104" s="551"/>
      <c r="L104" s="552"/>
      <c r="M104" s="55"/>
      <c r="N104" s="487" t="str">
        <f t="shared" si="0"/>
        <v/>
      </c>
      <c r="O104" s="488"/>
      <c r="P104" s="489"/>
      <c r="Q104" s="482" t="str">
        <f t="shared" si="1"/>
        <v/>
      </c>
      <c r="R104" s="483"/>
      <c r="S104" s="484"/>
      <c r="T104" s="479" t="str">
        <f t="shared" si="2"/>
        <v/>
      </c>
      <c r="U104" s="480"/>
      <c r="V104" s="480"/>
      <c r="W104" s="481"/>
      <c r="X104" s="485" t="str">
        <f t="shared" si="3"/>
        <v/>
      </c>
      <c r="Y104" s="480"/>
      <c r="Z104" s="480"/>
      <c r="AA104" s="481"/>
      <c r="AB104" s="485" t="str">
        <f t="shared" si="4"/>
        <v/>
      </c>
      <c r="AC104" s="480"/>
      <c r="AD104" s="480"/>
      <c r="AE104" s="486"/>
      <c r="AF104" s="610" t="str">
        <f t="shared" si="5"/>
        <v/>
      </c>
      <c r="AG104" s="611"/>
      <c r="AH104" s="611"/>
      <c r="AI104" s="612"/>
      <c r="AL104" s="65">
        <f>VLOOKUP(D16,TypeFPE,2,FALSE)</f>
        <v>4000</v>
      </c>
      <c r="AM104" s="322" t="str">
        <f>IF((AF95+AF79+AF63+AF47+AF31)&gt;0,"TRUE","FALSE")</f>
        <v>FALSE</v>
      </c>
      <c r="AN104" s="198"/>
      <c r="AO104" s="443"/>
      <c r="AP104" s="443"/>
      <c r="AQ104" s="443"/>
      <c r="AR104" s="443"/>
      <c r="AS104" s="443"/>
      <c r="AT104" s="443"/>
      <c r="AU104" s="201"/>
    </row>
    <row r="105" spans="2:47" x14ac:dyDescent="0.25">
      <c r="B105" s="316">
        <f>D107</f>
        <v>1</v>
      </c>
      <c r="D105" s="301"/>
      <c r="E105" s="301"/>
      <c r="F105" s="301"/>
      <c r="G105" s="301"/>
      <c r="H105" s="301"/>
      <c r="I105" s="301"/>
      <c r="J105" s="301"/>
      <c r="K105" s="301"/>
      <c r="L105" s="301"/>
      <c r="M105" s="204"/>
      <c r="N105" s="487" t="str">
        <f t="shared" si="0"/>
        <v/>
      </c>
      <c r="O105" s="488"/>
      <c r="P105" s="489"/>
      <c r="Q105" s="482" t="str">
        <f t="shared" si="1"/>
        <v/>
      </c>
      <c r="R105" s="483"/>
      <c r="S105" s="484"/>
      <c r="T105" s="479" t="str">
        <f t="shared" si="2"/>
        <v/>
      </c>
      <c r="U105" s="480"/>
      <c r="V105" s="480"/>
      <c r="W105" s="481"/>
      <c r="X105" s="485" t="str">
        <f t="shared" si="3"/>
        <v/>
      </c>
      <c r="Y105" s="480"/>
      <c r="Z105" s="480"/>
      <c r="AA105" s="481"/>
      <c r="AB105" s="485" t="str">
        <f t="shared" si="4"/>
        <v/>
      </c>
      <c r="AC105" s="480"/>
      <c r="AD105" s="480"/>
      <c r="AE105" s="486"/>
      <c r="AF105" s="610" t="str">
        <f t="shared" si="5"/>
        <v/>
      </c>
      <c r="AG105" s="611"/>
      <c r="AH105" s="611"/>
      <c r="AI105" s="612"/>
      <c r="AN105" s="205"/>
      <c r="AO105" s="443"/>
      <c r="AP105" s="443"/>
      <c r="AQ105" s="443"/>
      <c r="AR105" s="443"/>
      <c r="AS105" s="443"/>
      <c r="AT105" s="443"/>
      <c r="AU105" s="201"/>
    </row>
    <row r="106" spans="2:47" x14ac:dyDescent="0.25">
      <c r="B106" s="316">
        <f>D108+D107</f>
        <v>1</v>
      </c>
      <c r="C106" s="630" t="s">
        <v>150</v>
      </c>
      <c r="D106" s="630"/>
      <c r="E106" s="630"/>
      <c r="F106" s="630"/>
      <c r="G106" s="630"/>
      <c r="H106" s="630"/>
      <c r="I106" s="630"/>
      <c r="J106" s="630"/>
      <c r="K106" s="630"/>
      <c r="L106" s="630"/>
      <c r="M106" s="204"/>
      <c r="N106" s="487" t="str">
        <f t="shared" si="0"/>
        <v/>
      </c>
      <c r="O106" s="488"/>
      <c r="P106" s="489"/>
      <c r="Q106" s="482" t="str">
        <f t="shared" si="1"/>
        <v/>
      </c>
      <c r="R106" s="483"/>
      <c r="S106" s="484"/>
      <c r="T106" s="479" t="str">
        <f t="shared" si="2"/>
        <v/>
      </c>
      <c r="U106" s="480"/>
      <c r="V106" s="480"/>
      <c r="W106" s="481"/>
      <c r="X106" s="485" t="str">
        <f t="shared" si="3"/>
        <v/>
      </c>
      <c r="Y106" s="480"/>
      <c r="Z106" s="480"/>
      <c r="AA106" s="481"/>
      <c r="AB106" s="485" t="str">
        <f t="shared" si="4"/>
        <v/>
      </c>
      <c r="AC106" s="480"/>
      <c r="AD106" s="480"/>
      <c r="AE106" s="486"/>
      <c r="AF106" s="610" t="str">
        <f t="shared" si="5"/>
        <v/>
      </c>
      <c r="AG106" s="611"/>
      <c r="AH106" s="611"/>
      <c r="AI106" s="612"/>
      <c r="AL106" s="321"/>
      <c r="AM106" s="323"/>
      <c r="AN106" s="190"/>
      <c r="AO106" s="443"/>
      <c r="AP106" s="443"/>
      <c r="AQ106" s="443"/>
      <c r="AR106" s="443"/>
      <c r="AS106" s="443"/>
      <c r="AT106" s="443"/>
      <c r="AU106" s="201"/>
    </row>
    <row r="107" spans="2:47" ht="15.75" thickBot="1" x14ac:dyDescent="0.3">
      <c r="B107" s="316"/>
      <c r="C107" s="48" t="s">
        <v>151</v>
      </c>
      <c r="D107" s="554">
        <v>1</v>
      </c>
      <c r="E107" s="555"/>
      <c r="F107" s="555"/>
      <c r="G107" s="206" t="s">
        <v>14</v>
      </c>
      <c r="H107" s="557">
        <v>9</v>
      </c>
      <c r="I107" s="558"/>
      <c r="J107" s="558"/>
      <c r="K107" s="558"/>
      <c r="L107" s="559"/>
      <c r="M107" s="207"/>
      <c r="N107" s="492" t="str">
        <f t="shared" si="0"/>
        <v/>
      </c>
      <c r="O107" s="493"/>
      <c r="P107" s="494"/>
      <c r="Q107" s="560" t="str">
        <f t="shared" si="1"/>
        <v/>
      </c>
      <c r="R107" s="561"/>
      <c r="S107" s="562"/>
      <c r="T107" s="566" t="str">
        <f t="shared" si="2"/>
        <v/>
      </c>
      <c r="U107" s="567"/>
      <c r="V107" s="567"/>
      <c r="W107" s="568"/>
      <c r="X107" s="608" t="str">
        <f t="shared" si="3"/>
        <v/>
      </c>
      <c r="Y107" s="567"/>
      <c r="Z107" s="567"/>
      <c r="AA107" s="568"/>
      <c r="AB107" s="608" t="str">
        <f t="shared" si="4"/>
        <v/>
      </c>
      <c r="AC107" s="567"/>
      <c r="AD107" s="567"/>
      <c r="AE107" s="609"/>
      <c r="AF107" s="563" t="str">
        <f t="shared" si="5"/>
        <v/>
      </c>
      <c r="AG107" s="564"/>
      <c r="AH107" s="564"/>
      <c r="AI107" s="565"/>
      <c r="AL107" s="321"/>
      <c r="AM107" s="323"/>
      <c r="AN107" s="190"/>
      <c r="AO107" s="443"/>
      <c r="AP107" s="443"/>
      <c r="AQ107" s="443"/>
      <c r="AR107" s="443"/>
      <c r="AS107" s="443"/>
      <c r="AT107" s="443"/>
      <c r="AU107" s="201"/>
    </row>
    <row r="108" spans="2:47" ht="15.75" thickTop="1" x14ac:dyDescent="0.25">
      <c r="B108" s="316">
        <f>D109+D108+D107</f>
        <v>1</v>
      </c>
      <c r="C108" s="208" t="s">
        <v>152</v>
      </c>
      <c r="D108" s="554">
        <v>0</v>
      </c>
      <c r="E108" s="555"/>
      <c r="F108" s="556"/>
      <c r="G108" s="209" t="s">
        <v>14</v>
      </c>
      <c r="H108" s="557">
        <v>0</v>
      </c>
      <c r="I108" s="558"/>
      <c r="J108" s="558"/>
      <c r="K108" s="558"/>
      <c r="L108" s="559"/>
      <c r="M108" s="204"/>
      <c r="N108" s="569" t="s">
        <v>153</v>
      </c>
      <c r="O108" s="570"/>
      <c r="P108" s="570"/>
      <c r="Q108" s="570"/>
      <c r="R108" s="570"/>
      <c r="S108" s="571"/>
      <c r="T108" s="450">
        <f>DI147</f>
        <v>0</v>
      </c>
      <c r="U108" s="450"/>
      <c r="V108" s="450"/>
      <c r="W108" s="572"/>
      <c r="X108" s="449">
        <f>DJ147</f>
        <v>0</v>
      </c>
      <c r="Y108" s="450"/>
      <c r="Z108" s="450"/>
      <c r="AA108" s="572"/>
      <c r="AB108" s="449">
        <f>DK147</f>
        <v>0</v>
      </c>
      <c r="AC108" s="450"/>
      <c r="AD108" s="450"/>
      <c r="AE108" s="451"/>
      <c r="AF108" s="452">
        <f>DL147</f>
        <v>0</v>
      </c>
      <c r="AG108" s="453"/>
      <c r="AH108" s="453"/>
      <c r="AI108" s="454"/>
      <c r="AL108" s="321"/>
      <c r="AM108" s="323"/>
      <c r="AN108" s="200"/>
      <c r="AO108" s="443"/>
      <c r="AP108" s="443"/>
      <c r="AQ108" s="443"/>
      <c r="AR108" s="443"/>
      <c r="AS108" s="443"/>
      <c r="AT108" s="443"/>
      <c r="AU108" s="201"/>
    </row>
    <row r="109" spans="2:47" x14ac:dyDescent="0.25">
      <c r="B109" s="316"/>
      <c r="C109" s="208" t="s">
        <v>154</v>
      </c>
      <c r="D109" s="554">
        <v>0</v>
      </c>
      <c r="E109" s="555"/>
      <c r="F109" s="556"/>
      <c r="G109" s="209" t="s">
        <v>14</v>
      </c>
      <c r="H109" s="557">
        <v>0</v>
      </c>
      <c r="I109" s="558"/>
      <c r="J109" s="558"/>
      <c r="K109" s="558"/>
      <c r="L109" s="559"/>
      <c r="M109" s="207"/>
      <c r="N109" s="455" t="s">
        <v>155</v>
      </c>
      <c r="O109" s="456"/>
      <c r="P109" s="456"/>
      <c r="Q109" s="456"/>
      <c r="R109" s="456"/>
      <c r="S109" s="457"/>
      <c r="T109" s="458">
        <f>DI148</f>
        <v>0</v>
      </c>
      <c r="U109" s="459"/>
      <c r="V109" s="459"/>
      <c r="W109" s="460"/>
      <c r="X109" s="461">
        <f>DJ148</f>
        <v>0</v>
      </c>
      <c r="Y109" s="459"/>
      <c r="Z109" s="459"/>
      <c r="AA109" s="460"/>
      <c r="AB109" s="461">
        <f>DK148</f>
        <v>0</v>
      </c>
      <c r="AC109" s="459"/>
      <c r="AD109" s="459"/>
      <c r="AE109" s="462"/>
      <c r="AF109" s="458">
        <f>DL148</f>
        <v>0</v>
      </c>
      <c r="AG109" s="459"/>
      <c r="AH109" s="459"/>
      <c r="AI109" s="462"/>
      <c r="AL109" s="321"/>
      <c r="AM109" s="323"/>
      <c r="AN109" s="200"/>
      <c r="AO109" s="443"/>
      <c r="AP109" s="443"/>
      <c r="AQ109" s="443"/>
      <c r="AR109" s="443"/>
      <c r="AS109" s="443"/>
      <c r="AT109" s="443"/>
      <c r="AU109" s="201"/>
    </row>
    <row r="110" spans="2:47" ht="15.75" thickBot="1" x14ac:dyDescent="0.3">
      <c r="B110" s="316"/>
      <c r="C110" s="52"/>
      <c r="D110" s="210"/>
      <c r="E110" s="210"/>
      <c r="F110" s="210"/>
      <c r="G110" s="210"/>
      <c r="H110" s="55"/>
      <c r="I110" s="207"/>
      <c r="J110" s="207"/>
      <c r="K110" s="207"/>
      <c r="L110" s="207"/>
      <c r="M110" s="207"/>
      <c r="N110" s="463" t="s">
        <v>156</v>
      </c>
      <c r="O110" s="464"/>
      <c r="P110" s="464"/>
      <c r="Q110" s="464"/>
      <c r="R110" s="464"/>
      <c r="S110" s="465"/>
      <c r="T110" s="466">
        <f>DI149</f>
        <v>0</v>
      </c>
      <c r="U110" s="466"/>
      <c r="V110" s="466"/>
      <c r="W110" s="467"/>
      <c r="X110" s="468">
        <f>DJ149</f>
        <v>0</v>
      </c>
      <c r="Y110" s="466"/>
      <c r="Z110" s="466"/>
      <c r="AA110" s="467"/>
      <c r="AB110" s="468">
        <f>DK149</f>
        <v>0</v>
      </c>
      <c r="AC110" s="466"/>
      <c r="AD110" s="466"/>
      <c r="AE110" s="469"/>
      <c r="AF110" s="625">
        <f>DL149</f>
        <v>0</v>
      </c>
      <c r="AG110" s="626"/>
      <c r="AH110" s="626"/>
      <c r="AI110" s="627"/>
      <c r="AL110" s="65">
        <v>4022</v>
      </c>
      <c r="AM110" s="322">
        <f>AL95+AL91+AL87+AL79+AL75+AL71+AL63+AL59+AL55+AL47+AL43+AL39+AL31+AL27+AL23</f>
        <v>0</v>
      </c>
      <c r="AN110" s="200"/>
      <c r="AO110" s="443"/>
      <c r="AP110" s="443"/>
      <c r="AQ110" s="443"/>
      <c r="AR110" s="443"/>
      <c r="AS110" s="443"/>
      <c r="AT110" s="443"/>
      <c r="AU110" s="201"/>
    </row>
    <row r="111" spans="2:47" ht="15.75" thickTop="1" x14ac:dyDescent="0.25">
      <c r="B111" s="316"/>
      <c r="C111" s="52"/>
      <c r="D111" s="210"/>
      <c r="E111" s="210"/>
      <c r="F111" s="210"/>
      <c r="G111" s="210"/>
      <c r="H111" s="55"/>
      <c r="I111" s="207"/>
      <c r="J111" s="207"/>
      <c r="K111" s="207"/>
      <c r="L111" s="207"/>
      <c r="M111" s="207"/>
      <c r="N111" s="207"/>
      <c r="O111" s="207"/>
      <c r="Q111" s="211"/>
      <c r="R111" s="211"/>
      <c r="S111" s="211"/>
      <c r="T111" s="211"/>
      <c r="U111" s="211"/>
      <c r="V111" s="211"/>
      <c r="X111" s="446" t="s">
        <v>157</v>
      </c>
      <c r="Y111" s="447"/>
      <c r="Z111" s="447"/>
      <c r="AA111" s="447"/>
      <c r="AB111" s="447"/>
      <c r="AC111" s="447"/>
      <c r="AD111" s="447"/>
      <c r="AE111" s="448"/>
      <c r="AF111" s="544">
        <f>SUM(AF102:AI110)</f>
        <v>0</v>
      </c>
      <c r="AG111" s="545"/>
      <c r="AH111" s="545"/>
      <c r="AI111" s="545"/>
      <c r="AL111" s="321"/>
      <c r="AM111" s="323"/>
      <c r="AN111" s="200"/>
      <c r="AO111" s="443"/>
      <c r="AP111" s="443"/>
      <c r="AQ111" s="443"/>
      <c r="AR111" s="443"/>
      <c r="AS111" s="443"/>
      <c r="AT111" s="443"/>
      <c r="AU111" s="201"/>
    </row>
    <row r="112" spans="2:47" x14ac:dyDescent="0.25">
      <c r="B112" s="316"/>
      <c r="M112" s="207"/>
      <c r="AL112" s="321"/>
      <c r="AM112" s="323"/>
      <c r="AN112" s="200"/>
      <c r="AO112" s="443"/>
      <c r="AP112" s="443"/>
      <c r="AQ112" s="443"/>
      <c r="AR112" s="443"/>
      <c r="AS112" s="443"/>
      <c r="AT112" s="443"/>
      <c r="AU112" s="201"/>
    </row>
    <row r="113" spans="2:78" x14ac:dyDescent="0.25">
      <c r="B113" s="316"/>
      <c r="C113" s="57" t="s">
        <v>158</v>
      </c>
      <c r="D113" s="573"/>
      <c r="E113" s="574"/>
      <c r="F113" s="574"/>
      <c r="G113" s="574"/>
      <c r="H113" s="574"/>
      <c r="I113" s="574"/>
      <c r="J113" s="574"/>
      <c r="K113" s="574"/>
      <c r="L113" s="575"/>
      <c r="M113" s="207"/>
      <c r="N113" s="576" t="s">
        <v>159</v>
      </c>
      <c r="O113" s="576"/>
      <c r="P113" s="576"/>
      <c r="Q113" s="576"/>
      <c r="R113" s="576"/>
      <c r="S113" s="576"/>
      <c r="T113" s="576"/>
      <c r="U113" s="576"/>
      <c r="V113" s="576"/>
      <c r="W113" s="576"/>
      <c r="X113" s="546" t="s">
        <v>160</v>
      </c>
      <c r="Y113" s="546"/>
      <c r="Z113" s="546"/>
      <c r="AA113" s="546"/>
      <c r="AB113" s="546"/>
      <c r="AC113" s="546"/>
      <c r="AD113" s="546"/>
      <c r="AE113" s="546"/>
      <c r="AF113" s="546"/>
      <c r="AG113" s="546"/>
      <c r="AH113" s="546"/>
      <c r="AI113" s="546"/>
      <c r="AL113" s="321"/>
      <c r="AM113" s="323"/>
      <c r="AN113" s="200"/>
      <c r="AO113" s="443"/>
      <c r="AP113" s="443"/>
      <c r="AQ113" s="443"/>
      <c r="AR113" s="443"/>
      <c r="AS113" s="443"/>
      <c r="AT113" s="443"/>
      <c r="AU113" s="201"/>
    </row>
    <row r="114" spans="2:78" x14ac:dyDescent="0.25">
      <c r="B114" s="31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4"/>
      <c r="AM114" s="324"/>
      <c r="AN114" s="212"/>
      <c r="AO114" s="444"/>
      <c r="AP114" s="444"/>
      <c r="AQ114" s="444"/>
      <c r="AR114" s="444"/>
      <c r="AS114" s="444"/>
      <c r="AT114" s="444"/>
      <c r="AU114" s="213"/>
    </row>
    <row r="115" spans="2:78" ht="18.75" customHeight="1" x14ac:dyDescent="0.25">
      <c r="B115" s="309"/>
      <c r="C115" s="490" t="s">
        <v>161</v>
      </c>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351"/>
    </row>
    <row r="116" spans="2:78" ht="18.75" customHeight="1" x14ac:dyDescent="0.25">
      <c r="B116" s="310"/>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350"/>
    </row>
    <row r="117" spans="2:78" ht="18.75" x14ac:dyDescent="0.25">
      <c r="B117" s="318"/>
      <c r="C117" s="648" t="s">
        <v>235</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307"/>
    </row>
    <row r="118" spans="2:78" x14ac:dyDescent="0.25">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c r="AI118" s="653"/>
      <c r="AJ118" s="653"/>
      <c r="AK118" s="653"/>
      <c r="AL118" s="653"/>
      <c r="AM118" s="653"/>
    </row>
    <row r="120" spans="2:78" hidden="1" x14ac:dyDescent="0.25">
      <c r="AW120" s="214" t="str">
        <f>IF(((SUM(AZ123:AZ129)-SUM(AZ146:AZ151))+(SUM(AZ130:AZ136)-SUM(AZ152:AZ157))+(SUM(AZ137:AZ143)-SUM(AZ158:AZ163)))&lt;&gt;0,"Too complicated to output","Ok")</f>
        <v>Ok</v>
      </c>
      <c r="AX120" s="8"/>
      <c r="AY120" s="8"/>
      <c r="AZ120" s="8"/>
      <c r="BA120" s="215"/>
      <c r="BC120" s="216" t="str">
        <f>IF(((SUM(BF123:BF129)-SUM(BF146:BF151))+(SUM(BF130:BF136)-SUM(BF152:BF157))+(SUM(BF137:BF143)-SUM(BF158:BF163)))&lt;&gt;0,"Too complicated to output","Ok")</f>
        <v>Ok</v>
      </c>
      <c r="BD120" s="10"/>
      <c r="BE120" s="10"/>
      <c r="BF120" s="10"/>
      <c r="BG120" s="217"/>
      <c r="BI120" s="218" t="str">
        <f>IF(((SUM(BL123:BL129)-SUM(BL146:BL151))+(SUM(BL130:BL136)-SUM(BL152:BL157))+(SUM(BL137:BL143)-SUM(BL158:BL163)))&lt;&gt;0,"Too complicated to output","Ok")</f>
        <v>Ok</v>
      </c>
      <c r="BJ120" s="12"/>
      <c r="BK120" s="12"/>
      <c r="BL120" s="12"/>
      <c r="BM120" s="219"/>
      <c r="BO120" s="220" t="str">
        <f>IF(((SUM(BR123:BR129)-SUM(BR146:BR151))+(SUM(BR130:BR136)-SUM(BR152:BR157))+(SUM(BR137:BR143)-SUM(BR158:BR163)))&lt;&gt;0,"Too complicated to output","Ok")</f>
        <v>Ok</v>
      </c>
      <c r="BP120" s="14"/>
      <c r="BQ120" s="14"/>
      <c r="BR120" s="14"/>
      <c r="BS120" s="221"/>
      <c r="BU120" s="222" t="str">
        <f>IF(((SUM(BX123:BX129)-SUM(BX146:BX151))+(SUM(BX130:BX136)-SUM(BX152:BX157))+(SUM(BX137:BX143)-SUM(BX158:BX163)))&lt;&gt;0,"Too complicated to output","Ok")</f>
        <v>Ok</v>
      </c>
      <c r="BV120" s="16"/>
      <c r="BW120" s="16"/>
      <c r="BX120" s="16"/>
      <c r="BY120" s="223"/>
    </row>
    <row r="121" spans="2:78" hidden="1" x14ac:dyDescent="0.25">
      <c r="E121" s="142"/>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4" t="s">
        <v>162</v>
      </c>
      <c r="AX122" s="224" t="s">
        <v>139</v>
      </c>
      <c r="AY122" s="224" t="s">
        <v>163</v>
      </c>
      <c r="AZ122" s="224" t="s">
        <v>164</v>
      </c>
      <c r="BA122" s="224" t="s">
        <v>139</v>
      </c>
      <c r="BC122" s="225" t="s">
        <v>162</v>
      </c>
      <c r="BD122" s="225" t="s">
        <v>139</v>
      </c>
      <c r="BE122" s="225" t="s">
        <v>163</v>
      </c>
      <c r="BF122" s="225" t="s">
        <v>164</v>
      </c>
      <c r="BG122" s="225" t="s">
        <v>139</v>
      </c>
      <c r="BI122" s="226" t="s">
        <v>162</v>
      </c>
      <c r="BJ122" s="226" t="s">
        <v>139</v>
      </c>
      <c r="BK122" s="226" t="s">
        <v>163</v>
      </c>
      <c r="BL122" s="226" t="s">
        <v>164</v>
      </c>
      <c r="BM122" s="226" t="s">
        <v>139</v>
      </c>
      <c r="BO122" s="227" t="s">
        <v>162</v>
      </c>
      <c r="BP122" s="227" t="s">
        <v>139</v>
      </c>
      <c r="BQ122" s="227" t="s">
        <v>163</v>
      </c>
      <c r="BR122" s="227" t="s">
        <v>164</v>
      </c>
      <c r="BS122" s="227" t="s">
        <v>139</v>
      </c>
      <c r="BU122" s="228" t="s">
        <v>162</v>
      </c>
      <c r="BV122" s="228" t="s">
        <v>139</v>
      </c>
      <c r="BW122" s="228" t="s">
        <v>163</v>
      </c>
      <c r="BX122" s="228" t="s">
        <v>164</v>
      </c>
      <c r="BY122" s="228" t="s">
        <v>139</v>
      </c>
      <c r="BZ122" s="228" t="s">
        <v>165</v>
      </c>
    </row>
    <row r="123" spans="2:78" hidden="1" x14ac:dyDescent="0.25">
      <c r="AW123" s="9">
        <v>1</v>
      </c>
      <c r="AX123" s="9">
        <v>1</v>
      </c>
      <c r="AY123" s="9">
        <v>1</v>
      </c>
      <c r="AZ123" s="214">
        <f>$D21</f>
        <v>0</v>
      </c>
      <c r="BA123" s="215">
        <f>$D23</f>
        <v>16.25</v>
      </c>
      <c r="BC123" s="11">
        <v>2</v>
      </c>
      <c r="BD123" s="11">
        <v>1</v>
      </c>
      <c r="BE123" s="11">
        <v>1</v>
      </c>
      <c r="BF123" s="216">
        <f>$D37</f>
        <v>0</v>
      </c>
      <c r="BG123" s="217">
        <f>$D39</f>
        <v>16.41</v>
      </c>
      <c r="BI123" s="13">
        <v>3</v>
      </c>
      <c r="BJ123" s="13">
        <v>1</v>
      </c>
      <c r="BK123" s="13">
        <v>1</v>
      </c>
      <c r="BL123" s="218">
        <f>$D53</f>
        <v>0</v>
      </c>
      <c r="BM123" s="219">
        <f>$D55</f>
        <v>16.41</v>
      </c>
      <c r="BO123" s="15">
        <v>4</v>
      </c>
      <c r="BP123" s="15">
        <v>1</v>
      </c>
      <c r="BQ123" s="15">
        <v>1</v>
      </c>
      <c r="BR123" s="220">
        <f>$D69</f>
        <v>0</v>
      </c>
      <c r="BS123" s="221">
        <f>$D71</f>
        <v>16.41</v>
      </c>
      <c r="BU123" s="17">
        <v>5</v>
      </c>
      <c r="BV123" s="17">
        <v>1</v>
      </c>
      <c r="BW123" s="17">
        <v>1</v>
      </c>
      <c r="BX123" s="222">
        <f>IF(AM18&lt;&gt;5,0,$D85)</f>
        <v>0</v>
      </c>
      <c r="BY123" s="223">
        <f>IF(AM18&lt;&gt;5,0,$D87)</f>
        <v>0</v>
      </c>
      <c r="BZ123" s="223">
        <f>$D87</f>
        <v>16.41</v>
      </c>
    </row>
    <row r="124" spans="2:78" hidden="1" x14ac:dyDescent="0.25">
      <c r="AW124" s="9">
        <v>1</v>
      </c>
      <c r="AX124" s="9">
        <v>1</v>
      </c>
      <c r="AY124" s="9">
        <v>2</v>
      </c>
      <c r="AZ124" s="214">
        <f>$H21</f>
        <v>0</v>
      </c>
      <c r="BA124" s="215">
        <f>$H23</f>
        <v>16.25</v>
      </c>
      <c r="BC124" s="11">
        <v>2</v>
      </c>
      <c r="BD124" s="11">
        <v>1</v>
      </c>
      <c r="BE124" s="11">
        <v>2</v>
      </c>
      <c r="BF124" s="216">
        <f>$H37</f>
        <v>0</v>
      </c>
      <c r="BG124" s="217">
        <f>$H39</f>
        <v>16.41</v>
      </c>
      <c r="BI124" s="13">
        <v>3</v>
      </c>
      <c r="BJ124" s="13">
        <v>1</v>
      </c>
      <c r="BK124" s="13">
        <v>2</v>
      </c>
      <c r="BL124" s="218">
        <f>$H53</f>
        <v>0</v>
      </c>
      <c r="BM124" s="219">
        <f>$H55</f>
        <v>16.41</v>
      </c>
      <c r="BO124" s="15">
        <v>4</v>
      </c>
      <c r="BP124" s="15">
        <v>1</v>
      </c>
      <c r="BQ124" s="15">
        <v>2</v>
      </c>
      <c r="BR124" s="220">
        <f>$H69</f>
        <v>0</v>
      </c>
      <c r="BS124" s="221">
        <f>$H71</f>
        <v>16.41</v>
      </c>
      <c r="BU124" s="17">
        <v>5</v>
      </c>
      <c r="BV124" s="17">
        <v>1</v>
      </c>
      <c r="BW124" s="17">
        <v>2</v>
      </c>
      <c r="BX124" s="222">
        <f>IF(AM18&lt;&gt;5,0,$H85)</f>
        <v>0</v>
      </c>
      <c r="BY124" s="223">
        <f>IF(AM18&lt;&gt;5,0,$H87)</f>
        <v>0</v>
      </c>
      <c r="BZ124" s="223">
        <f>$H87</f>
        <v>16.41</v>
      </c>
    </row>
    <row r="125" spans="2:78" hidden="1" x14ac:dyDescent="0.25">
      <c r="AW125" s="9">
        <v>1</v>
      </c>
      <c r="AX125" s="9">
        <v>1</v>
      </c>
      <c r="AY125" s="9">
        <v>3</v>
      </c>
      <c r="AZ125" s="214">
        <f>$L21</f>
        <v>0</v>
      </c>
      <c r="BA125" s="215">
        <f>$L23</f>
        <v>16.25</v>
      </c>
      <c r="BC125" s="11">
        <v>2</v>
      </c>
      <c r="BD125" s="11">
        <v>1</v>
      </c>
      <c r="BE125" s="11">
        <v>3</v>
      </c>
      <c r="BF125" s="216">
        <f>$L37</f>
        <v>0</v>
      </c>
      <c r="BG125" s="217">
        <f>$L39</f>
        <v>16.41</v>
      </c>
      <c r="BI125" s="13">
        <v>3</v>
      </c>
      <c r="BJ125" s="13">
        <v>1</v>
      </c>
      <c r="BK125" s="13">
        <v>3</v>
      </c>
      <c r="BL125" s="218">
        <f>$L53</f>
        <v>0</v>
      </c>
      <c r="BM125" s="219">
        <f>$L55</f>
        <v>16.41</v>
      </c>
      <c r="BO125" s="15">
        <v>4</v>
      </c>
      <c r="BP125" s="15">
        <v>1</v>
      </c>
      <c r="BQ125" s="15">
        <v>3</v>
      </c>
      <c r="BR125" s="220">
        <f>$L69</f>
        <v>0</v>
      </c>
      <c r="BS125" s="221">
        <f>$L71</f>
        <v>16.41</v>
      </c>
      <c r="BU125" s="17">
        <v>5</v>
      </c>
      <c r="BV125" s="17">
        <v>1</v>
      </c>
      <c r="BW125" s="17">
        <v>3</v>
      </c>
      <c r="BX125" s="222">
        <f>IF(AM18&lt;&gt;5,0,$L85)</f>
        <v>0</v>
      </c>
      <c r="BY125" s="223">
        <f>IF(AM18&lt;&gt;5,0,$L87)</f>
        <v>0</v>
      </c>
      <c r="BZ125" s="223">
        <f>$L87</f>
        <v>16.41</v>
      </c>
    </row>
    <row r="126" spans="2:78" hidden="1" x14ac:dyDescent="0.25">
      <c r="AW126" s="9">
        <v>1</v>
      </c>
      <c r="AX126" s="9">
        <v>1</v>
      </c>
      <c r="AY126" s="9">
        <v>4</v>
      </c>
      <c r="AZ126" s="214">
        <f>$P21</f>
        <v>0</v>
      </c>
      <c r="BA126" s="215">
        <f>$P23</f>
        <v>16.25</v>
      </c>
      <c r="BC126" s="11">
        <v>2</v>
      </c>
      <c r="BD126" s="11">
        <v>1</v>
      </c>
      <c r="BE126" s="11">
        <v>4</v>
      </c>
      <c r="BF126" s="216">
        <f>$P37</f>
        <v>0</v>
      </c>
      <c r="BG126" s="217">
        <f>$P39</f>
        <v>16.41</v>
      </c>
      <c r="BI126" s="13">
        <v>3</v>
      </c>
      <c r="BJ126" s="13">
        <v>1</v>
      </c>
      <c r="BK126" s="13">
        <v>4</v>
      </c>
      <c r="BL126" s="218">
        <f>$P53</f>
        <v>0</v>
      </c>
      <c r="BM126" s="219">
        <f>$P55</f>
        <v>16.41</v>
      </c>
      <c r="BO126" s="15">
        <v>4</v>
      </c>
      <c r="BP126" s="15">
        <v>1</v>
      </c>
      <c r="BQ126" s="15">
        <v>4</v>
      </c>
      <c r="BR126" s="220">
        <f>$P69</f>
        <v>0</v>
      </c>
      <c r="BS126" s="221">
        <f>$P71</f>
        <v>16.41</v>
      </c>
      <c r="BU126" s="17">
        <v>5</v>
      </c>
      <c r="BV126" s="17">
        <v>1</v>
      </c>
      <c r="BW126" s="17">
        <v>4</v>
      </c>
      <c r="BX126" s="222">
        <f>IF(AM18&lt;&gt;5,0,$P85)</f>
        <v>0</v>
      </c>
      <c r="BY126" s="223">
        <f>IF(AM18&lt;&gt;5,0,$P87)</f>
        <v>0</v>
      </c>
      <c r="BZ126" s="223">
        <f>$P87</f>
        <v>16.41</v>
      </c>
    </row>
    <row r="127" spans="2:78" hidden="1" x14ac:dyDescent="0.25">
      <c r="AW127" s="9">
        <v>1</v>
      </c>
      <c r="AX127" s="9">
        <v>1</v>
      </c>
      <c r="AY127" s="9">
        <v>5</v>
      </c>
      <c r="AZ127" s="214">
        <f>$T21</f>
        <v>0</v>
      </c>
      <c r="BA127" s="215">
        <f>$T23</f>
        <v>16.25</v>
      </c>
      <c r="BC127" s="11">
        <v>2</v>
      </c>
      <c r="BD127" s="11">
        <v>1</v>
      </c>
      <c r="BE127" s="11">
        <v>5</v>
      </c>
      <c r="BF127" s="216">
        <f>$T37</f>
        <v>0</v>
      </c>
      <c r="BG127" s="217">
        <f>$T39</f>
        <v>16.41</v>
      </c>
      <c r="BI127" s="13">
        <v>3</v>
      </c>
      <c r="BJ127" s="13">
        <v>1</v>
      </c>
      <c r="BK127" s="13">
        <v>5</v>
      </c>
      <c r="BL127" s="218">
        <f>$T53</f>
        <v>0</v>
      </c>
      <c r="BM127" s="219">
        <f>$T55</f>
        <v>16.41</v>
      </c>
      <c r="BO127" s="15">
        <v>4</v>
      </c>
      <c r="BP127" s="15">
        <v>1</v>
      </c>
      <c r="BQ127" s="15">
        <v>5</v>
      </c>
      <c r="BR127" s="220">
        <f>$T69</f>
        <v>0</v>
      </c>
      <c r="BS127" s="221">
        <f>$T71</f>
        <v>16.41</v>
      </c>
      <c r="BU127" s="17">
        <v>5</v>
      </c>
      <c r="BV127" s="17">
        <v>1</v>
      </c>
      <c r="BW127" s="17">
        <v>5</v>
      </c>
      <c r="BX127" s="222">
        <f>IF(AM18&lt;&gt;5,0,$T85)</f>
        <v>0</v>
      </c>
      <c r="BY127" s="223">
        <f>IF(AM18&lt;&gt;5,0,$T87)</f>
        <v>0</v>
      </c>
      <c r="BZ127" s="223">
        <f>$T87</f>
        <v>16.41</v>
      </c>
    </row>
    <row r="128" spans="2:78" hidden="1" x14ac:dyDescent="0.25">
      <c r="AW128" s="9">
        <v>1</v>
      </c>
      <c r="AX128" s="9">
        <v>1</v>
      </c>
      <c r="AY128" s="9">
        <v>6</v>
      </c>
      <c r="AZ128" s="214">
        <f>$X21</f>
        <v>0</v>
      </c>
      <c r="BA128" s="215">
        <f>$X23</f>
        <v>16.41</v>
      </c>
      <c r="BC128" s="11">
        <v>2</v>
      </c>
      <c r="BD128" s="11">
        <v>1</v>
      </c>
      <c r="BE128" s="11">
        <v>6</v>
      </c>
      <c r="BF128" s="216">
        <f>$X37</f>
        <v>0</v>
      </c>
      <c r="BG128" s="217">
        <f>$X39</f>
        <v>16.41</v>
      </c>
      <c r="BI128" s="13">
        <v>3</v>
      </c>
      <c r="BJ128" s="13">
        <v>1</v>
      </c>
      <c r="BK128" s="13">
        <v>6</v>
      </c>
      <c r="BL128" s="218">
        <f>$X53</f>
        <v>0</v>
      </c>
      <c r="BM128" s="219">
        <f>$X55</f>
        <v>16.41</v>
      </c>
      <c r="BO128" s="15">
        <v>4</v>
      </c>
      <c r="BP128" s="15">
        <v>1</v>
      </c>
      <c r="BQ128" s="15">
        <v>6</v>
      </c>
      <c r="BR128" s="220">
        <f>$X69</f>
        <v>0</v>
      </c>
      <c r="BS128" s="221">
        <f>$X71</f>
        <v>16.41</v>
      </c>
      <c r="BU128" s="17">
        <v>5</v>
      </c>
      <c r="BV128" s="17">
        <v>1</v>
      </c>
      <c r="BW128" s="17">
        <v>6</v>
      </c>
      <c r="BX128" s="222">
        <f>IF(AM18&lt;&gt;5,0,$X85)</f>
        <v>0</v>
      </c>
      <c r="BY128" s="223">
        <f>IF(AM18&lt;&gt;5,0,$X87)</f>
        <v>0</v>
      </c>
      <c r="BZ128" s="223">
        <f>$X87</f>
        <v>16.41</v>
      </c>
    </row>
    <row r="129" spans="49:78" hidden="1" x14ac:dyDescent="0.25">
      <c r="AW129" s="9">
        <v>1</v>
      </c>
      <c r="AX129" s="9">
        <v>1</v>
      </c>
      <c r="AY129" s="9">
        <v>7</v>
      </c>
      <c r="AZ129" s="214">
        <f>$AB21</f>
        <v>0</v>
      </c>
      <c r="BA129" s="215">
        <f>$AB23</f>
        <v>16.41</v>
      </c>
      <c r="BC129" s="11">
        <v>2</v>
      </c>
      <c r="BD129" s="11">
        <v>1</v>
      </c>
      <c r="BE129" s="11">
        <v>7</v>
      </c>
      <c r="BF129" s="216">
        <f>$AB37</f>
        <v>0</v>
      </c>
      <c r="BG129" s="217">
        <f>$AB39</f>
        <v>16.41</v>
      </c>
      <c r="BI129" s="13">
        <v>3</v>
      </c>
      <c r="BJ129" s="13">
        <v>1</v>
      </c>
      <c r="BK129" s="13">
        <v>7</v>
      </c>
      <c r="BL129" s="218">
        <f>$AB53</f>
        <v>0</v>
      </c>
      <c r="BM129" s="219">
        <f>$AB55</f>
        <v>16.41</v>
      </c>
      <c r="BO129" s="15">
        <v>4</v>
      </c>
      <c r="BP129" s="15">
        <v>1</v>
      </c>
      <c r="BQ129" s="15">
        <v>7</v>
      </c>
      <c r="BR129" s="220">
        <f>$AB69</f>
        <v>0</v>
      </c>
      <c r="BS129" s="221">
        <f>$AB71</f>
        <v>16.41</v>
      </c>
      <c r="BU129" s="17">
        <v>5</v>
      </c>
      <c r="BV129" s="17">
        <v>1</v>
      </c>
      <c r="BW129" s="17">
        <v>7</v>
      </c>
      <c r="BX129" s="222">
        <f>IF(AM18&lt;&gt;5,0,$AB85)</f>
        <v>0</v>
      </c>
      <c r="BY129" s="223">
        <f>IF(AM18&lt;&gt;5,0,$AB87)</f>
        <v>0</v>
      </c>
      <c r="BZ129" s="223">
        <f>$AB87</f>
        <v>16.41</v>
      </c>
    </row>
    <row r="130" spans="49:78" hidden="1" x14ac:dyDescent="0.25">
      <c r="AW130" s="9">
        <v>1</v>
      </c>
      <c r="AX130" s="9">
        <v>2</v>
      </c>
      <c r="AY130" s="9">
        <v>1</v>
      </c>
      <c r="AZ130" s="214">
        <f>$D25</f>
        <v>0</v>
      </c>
      <c r="BA130" s="215">
        <f>$D27</f>
        <v>16.25</v>
      </c>
      <c r="BC130" s="11">
        <v>2</v>
      </c>
      <c r="BD130" s="11">
        <v>2</v>
      </c>
      <c r="BE130" s="11">
        <v>1</v>
      </c>
      <c r="BF130" s="216">
        <f>$D41</f>
        <v>0</v>
      </c>
      <c r="BG130" s="217">
        <f>$D43</f>
        <v>16.41</v>
      </c>
      <c r="BI130" s="13">
        <v>3</v>
      </c>
      <c r="BJ130" s="13">
        <v>2</v>
      </c>
      <c r="BK130" s="13">
        <v>1</v>
      </c>
      <c r="BL130" s="218">
        <f>$D57</f>
        <v>0</v>
      </c>
      <c r="BM130" s="219">
        <f>$D59</f>
        <v>16.41</v>
      </c>
      <c r="BO130" s="15">
        <v>4</v>
      </c>
      <c r="BP130" s="15">
        <v>2</v>
      </c>
      <c r="BQ130" s="15">
        <v>1</v>
      </c>
      <c r="BR130" s="220">
        <f>$D73</f>
        <v>0</v>
      </c>
      <c r="BS130" s="221">
        <f>$D75</f>
        <v>16.41</v>
      </c>
      <c r="BU130" s="17">
        <v>5</v>
      </c>
      <c r="BV130" s="17">
        <v>2</v>
      </c>
      <c r="BW130" s="17">
        <v>1</v>
      </c>
      <c r="BX130" s="222">
        <f>IF(AM18&lt;&gt;5,0,$D89)</f>
        <v>0</v>
      </c>
      <c r="BY130" s="223">
        <f>IF(AM18&lt;&gt;5,0,$D91)</f>
        <v>0</v>
      </c>
      <c r="BZ130" s="223">
        <f>$D91</f>
        <v>16.41</v>
      </c>
    </row>
    <row r="131" spans="49:78" hidden="1" x14ac:dyDescent="0.25">
      <c r="AW131" s="9">
        <v>1</v>
      </c>
      <c r="AX131" s="9">
        <v>2</v>
      </c>
      <c r="AY131" s="9">
        <v>2</v>
      </c>
      <c r="AZ131" s="214">
        <f>$H25</f>
        <v>0</v>
      </c>
      <c r="BA131" s="215">
        <f>$H27</f>
        <v>16.25</v>
      </c>
      <c r="BC131" s="11">
        <v>2</v>
      </c>
      <c r="BD131" s="11">
        <v>2</v>
      </c>
      <c r="BE131" s="11">
        <v>2</v>
      </c>
      <c r="BF131" s="216">
        <f>$H41</f>
        <v>0</v>
      </c>
      <c r="BG131" s="217">
        <f>$H43</f>
        <v>16.41</v>
      </c>
      <c r="BI131" s="13">
        <v>3</v>
      </c>
      <c r="BJ131" s="13">
        <v>2</v>
      </c>
      <c r="BK131" s="13">
        <v>2</v>
      </c>
      <c r="BL131" s="218">
        <f>$H57</f>
        <v>0</v>
      </c>
      <c r="BM131" s="219">
        <f>$H59</f>
        <v>16.41</v>
      </c>
      <c r="BO131" s="15">
        <v>4</v>
      </c>
      <c r="BP131" s="15">
        <v>2</v>
      </c>
      <c r="BQ131" s="15">
        <v>2</v>
      </c>
      <c r="BR131" s="220">
        <f>$H73</f>
        <v>0</v>
      </c>
      <c r="BS131" s="221">
        <f>$H75</f>
        <v>16.41</v>
      </c>
      <c r="BU131" s="17">
        <v>5</v>
      </c>
      <c r="BV131" s="17">
        <v>2</v>
      </c>
      <c r="BW131" s="17">
        <v>2</v>
      </c>
      <c r="BX131" s="222">
        <f>IF(AM18&lt;&gt;5,0,$H89)</f>
        <v>0</v>
      </c>
      <c r="BY131" s="223">
        <f>IF(AM18&lt;&gt;5,0,$H91)</f>
        <v>0</v>
      </c>
      <c r="BZ131" s="223">
        <f>$H91</f>
        <v>16.41</v>
      </c>
    </row>
    <row r="132" spans="49:78" hidden="1" x14ac:dyDescent="0.25">
      <c r="AW132" s="9">
        <v>1</v>
      </c>
      <c r="AX132" s="9">
        <v>2</v>
      </c>
      <c r="AY132" s="9">
        <v>3</v>
      </c>
      <c r="AZ132" s="214">
        <f>$L25</f>
        <v>0</v>
      </c>
      <c r="BA132" s="215">
        <f>$L27</f>
        <v>16.25</v>
      </c>
      <c r="BC132" s="11">
        <v>2</v>
      </c>
      <c r="BD132" s="11">
        <v>2</v>
      </c>
      <c r="BE132" s="11">
        <v>3</v>
      </c>
      <c r="BF132" s="216">
        <f>$L41</f>
        <v>0</v>
      </c>
      <c r="BG132" s="217">
        <f>$L43</f>
        <v>16.41</v>
      </c>
      <c r="BI132" s="13">
        <v>3</v>
      </c>
      <c r="BJ132" s="13">
        <v>2</v>
      </c>
      <c r="BK132" s="13">
        <v>3</v>
      </c>
      <c r="BL132" s="218">
        <f>$L57</f>
        <v>0</v>
      </c>
      <c r="BM132" s="219">
        <f>$L59</f>
        <v>16.41</v>
      </c>
      <c r="BO132" s="15">
        <v>4</v>
      </c>
      <c r="BP132" s="15">
        <v>2</v>
      </c>
      <c r="BQ132" s="15">
        <v>3</v>
      </c>
      <c r="BR132" s="220">
        <f>$L73</f>
        <v>0</v>
      </c>
      <c r="BS132" s="221">
        <f>$L75</f>
        <v>16.41</v>
      </c>
      <c r="BU132" s="17">
        <v>5</v>
      </c>
      <c r="BV132" s="17">
        <v>2</v>
      </c>
      <c r="BW132" s="17">
        <v>3</v>
      </c>
      <c r="BX132" s="222">
        <f>IF(AM18&lt;&gt;5,0,$L89)</f>
        <v>0</v>
      </c>
      <c r="BY132" s="223">
        <f>IF(AM18&lt;&gt;5,0,$L91)</f>
        <v>0</v>
      </c>
      <c r="BZ132" s="223">
        <f>$L91</f>
        <v>16.41</v>
      </c>
    </row>
    <row r="133" spans="49:78" hidden="1" x14ac:dyDescent="0.25">
      <c r="AW133" s="9">
        <v>1</v>
      </c>
      <c r="AX133" s="9">
        <v>2</v>
      </c>
      <c r="AY133" s="9">
        <v>4</v>
      </c>
      <c r="AZ133" s="214">
        <f>$P25</f>
        <v>0</v>
      </c>
      <c r="BA133" s="215">
        <f>$P27</f>
        <v>16.25</v>
      </c>
      <c r="BC133" s="11">
        <v>2</v>
      </c>
      <c r="BD133" s="11">
        <v>2</v>
      </c>
      <c r="BE133" s="11">
        <v>4</v>
      </c>
      <c r="BF133" s="216">
        <f>$P41</f>
        <v>0</v>
      </c>
      <c r="BG133" s="217">
        <f>$P43</f>
        <v>16.41</v>
      </c>
      <c r="BI133" s="13">
        <v>3</v>
      </c>
      <c r="BJ133" s="13">
        <v>2</v>
      </c>
      <c r="BK133" s="13">
        <v>4</v>
      </c>
      <c r="BL133" s="218">
        <f>$P57</f>
        <v>0</v>
      </c>
      <c r="BM133" s="219">
        <f>$P59</f>
        <v>16.41</v>
      </c>
      <c r="BO133" s="15">
        <v>4</v>
      </c>
      <c r="BP133" s="15">
        <v>2</v>
      </c>
      <c r="BQ133" s="15">
        <v>4</v>
      </c>
      <c r="BR133" s="220">
        <f>$P73</f>
        <v>0</v>
      </c>
      <c r="BS133" s="221">
        <f>$P75</f>
        <v>16.41</v>
      </c>
      <c r="BU133" s="17">
        <v>5</v>
      </c>
      <c r="BV133" s="17">
        <v>2</v>
      </c>
      <c r="BW133" s="17">
        <v>4</v>
      </c>
      <c r="BX133" s="222">
        <f>IF(AM18&lt;&gt;5,0,$P89)</f>
        <v>0</v>
      </c>
      <c r="BY133" s="223">
        <f>IF(AM18&lt;&gt;5,0,$P91)</f>
        <v>0</v>
      </c>
      <c r="BZ133" s="223">
        <f>$P91</f>
        <v>16.41</v>
      </c>
    </row>
    <row r="134" spans="49:78" hidden="1" x14ac:dyDescent="0.25">
      <c r="AW134" s="9">
        <v>1</v>
      </c>
      <c r="AX134" s="9">
        <v>2</v>
      </c>
      <c r="AY134" s="9">
        <v>5</v>
      </c>
      <c r="AZ134" s="214">
        <f>$T25</f>
        <v>0</v>
      </c>
      <c r="BA134" s="215">
        <f>$T27</f>
        <v>16.25</v>
      </c>
      <c r="BC134" s="11">
        <v>2</v>
      </c>
      <c r="BD134" s="11">
        <v>2</v>
      </c>
      <c r="BE134" s="11">
        <v>5</v>
      </c>
      <c r="BF134" s="216">
        <f>$T41</f>
        <v>0</v>
      </c>
      <c r="BG134" s="217">
        <f>$T43</f>
        <v>16.41</v>
      </c>
      <c r="BI134" s="13">
        <v>3</v>
      </c>
      <c r="BJ134" s="13">
        <v>2</v>
      </c>
      <c r="BK134" s="13">
        <v>5</v>
      </c>
      <c r="BL134" s="218">
        <f>$T57</f>
        <v>0</v>
      </c>
      <c r="BM134" s="219">
        <f>$T59</f>
        <v>16.41</v>
      </c>
      <c r="BO134" s="15">
        <v>4</v>
      </c>
      <c r="BP134" s="15">
        <v>2</v>
      </c>
      <c r="BQ134" s="15">
        <v>5</v>
      </c>
      <c r="BR134" s="220">
        <f>$T73</f>
        <v>0</v>
      </c>
      <c r="BS134" s="221">
        <f>$T75</f>
        <v>16.41</v>
      </c>
      <c r="BU134" s="17">
        <v>5</v>
      </c>
      <c r="BV134" s="17">
        <v>2</v>
      </c>
      <c r="BW134" s="17">
        <v>5</v>
      </c>
      <c r="BX134" s="222">
        <f>IF(AM18&lt;&gt;5,0,$T89)</f>
        <v>0</v>
      </c>
      <c r="BY134" s="223">
        <f>IF(AM18&lt;&gt;5,0,$T91)</f>
        <v>0</v>
      </c>
      <c r="BZ134" s="223">
        <f>$T91</f>
        <v>16.41</v>
      </c>
    </row>
    <row r="135" spans="49:78" hidden="1" x14ac:dyDescent="0.25">
      <c r="AW135" s="9">
        <v>1</v>
      </c>
      <c r="AX135" s="9">
        <v>2</v>
      </c>
      <c r="AY135" s="9">
        <v>6</v>
      </c>
      <c r="AZ135" s="214">
        <f>$X25</f>
        <v>0</v>
      </c>
      <c r="BA135" s="215">
        <f>$X27</f>
        <v>16.41</v>
      </c>
      <c r="BC135" s="11">
        <v>2</v>
      </c>
      <c r="BD135" s="11">
        <v>2</v>
      </c>
      <c r="BE135" s="11">
        <v>6</v>
      </c>
      <c r="BF135" s="216">
        <f>$X41</f>
        <v>0</v>
      </c>
      <c r="BG135" s="217">
        <f>$X43</f>
        <v>16.41</v>
      </c>
      <c r="BI135" s="13">
        <v>3</v>
      </c>
      <c r="BJ135" s="13">
        <v>2</v>
      </c>
      <c r="BK135" s="13">
        <v>6</v>
      </c>
      <c r="BL135" s="218">
        <f>$X57</f>
        <v>0</v>
      </c>
      <c r="BM135" s="219">
        <f>$X59</f>
        <v>16.41</v>
      </c>
      <c r="BO135" s="15">
        <v>4</v>
      </c>
      <c r="BP135" s="15">
        <v>2</v>
      </c>
      <c r="BQ135" s="15">
        <v>6</v>
      </c>
      <c r="BR135" s="220">
        <f>$X73</f>
        <v>0</v>
      </c>
      <c r="BS135" s="221">
        <f>$X75</f>
        <v>16.41</v>
      </c>
      <c r="BU135" s="17">
        <v>5</v>
      </c>
      <c r="BV135" s="17">
        <v>2</v>
      </c>
      <c r="BW135" s="17">
        <v>6</v>
      </c>
      <c r="BX135" s="222">
        <f>IF(AM18&lt;&gt;5,0,$X89)</f>
        <v>0</v>
      </c>
      <c r="BY135" s="223">
        <f>IF(AM18&lt;&gt;5,0,$X91)</f>
        <v>0</v>
      </c>
      <c r="BZ135" s="223">
        <f>$X91</f>
        <v>16.41</v>
      </c>
    </row>
    <row r="136" spans="49:78" hidden="1" x14ac:dyDescent="0.25">
      <c r="AW136" s="9">
        <v>1</v>
      </c>
      <c r="AX136" s="9">
        <v>2</v>
      </c>
      <c r="AY136" s="9">
        <v>7</v>
      </c>
      <c r="AZ136" s="214">
        <f>$AB25</f>
        <v>0</v>
      </c>
      <c r="BA136" s="215">
        <f>$AB27</f>
        <v>16.41</v>
      </c>
      <c r="BC136" s="11">
        <v>2</v>
      </c>
      <c r="BD136" s="11">
        <v>2</v>
      </c>
      <c r="BE136" s="11">
        <v>7</v>
      </c>
      <c r="BF136" s="216">
        <f>$AB41</f>
        <v>0</v>
      </c>
      <c r="BG136" s="217">
        <f>$AB43</f>
        <v>16.41</v>
      </c>
      <c r="BI136" s="13">
        <v>3</v>
      </c>
      <c r="BJ136" s="13">
        <v>2</v>
      </c>
      <c r="BK136" s="13">
        <v>7</v>
      </c>
      <c r="BL136" s="218">
        <f>$AB57</f>
        <v>0</v>
      </c>
      <c r="BM136" s="219">
        <f>$AB59</f>
        <v>16.41</v>
      </c>
      <c r="BO136" s="15">
        <v>4</v>
      </c>
      <c r="BP136" s="15">
        <v>2</v>
      </c>
      <c r="BQ136" s="15">
        <v>7</v>
      </c>
      <c r="BR136" s="220">
        <f>$AB73</f>
        <v>0</v>
      </c>
      <c r="BS136" s="221">
        <f>$AB75</f>
        <v>16.41</v>
      </c>
      <c r="BU136" s="17">
        <v>5</v>
      </c>
      <c r="BV136" s="17">
        <v>2</v>
      </c>
      <c r="BW136" s="17">
        <v>7</v>
      </c>
      <c r="BX136" s="222">
        <f>IF(AM18&lt;&gt;5,0,$AB89)</f>
        <v>0</v>
      </c>
      <c r="BY136" s="223">
        <f>IF(AM18&lt;&gt;5,0,$AB91)</f>
        <v>0</v>
      </c>
      <c r="BZ136" s="223">
        <f>$AB91</f>
        <v>16.41</v>
      </c>
    </row>
    <row r="137" spans="49:78" hidden="1" x14ac:dyDescent="0.25">
      <c r="AW137" s="9">
        <v>1</v>
      </c>
      <c r="AX137" s="9">
        <v>3</v>
      </c>
      <c r="AY137" s="9">
        <v>1</v>
      </c>
      <c r="AZ137" s="214">
        <f>$D29</f>
        <v>0</v>
      </c>
      <c r="BA137" s="215">
        <f>$D31</f>
        <v>16.25</v>
      </c>
      <c r="BC137" s="11">
        <v>2</v>
      </c>
      <c r="BD137" s="11">
        <v>3</v>
      </c>
      <c r="BE137" s="11">
        <v>1</v>
      </c>
      <c r="BF137" s="216">
        <f>$D45</f>
        <v>0</v>
      </c>
      <c r="BG137" s="217">
        <f>$D47</f>
        <v>16.41</v>
      </c>
      <c r="BI137" s="13">
        <v>3</v>
      </c>
      <c r="BJ137" s="13">
        <v>3</v>
      </c>
      <c r="BK137" s="13">
        <v>1</v>
      </c>
      <c r="BL137" s="218">
        <f>$D61</f>
        <v>0</v>
      </c>
      <c r="BM137" s="219">
        <f>$D63</f>
        <v>16.41</v>
      </c>
      <c r="BO137" s="15">
        <v>4</v>
      </c>
      <c r="BP137" s="15">
        <v>3</v>
      </c>
      <c r="BQ137" s="15">
        <v>1</v>
      </c>
      <c r="BR137" s="220">
        <f>$D77</f>
        <v>0</v>
      </c>
      <c r="BS137" s="221">
        <f>$D79</f>
        <v>16.41</v>
      </c>
      <c r="BU137" s="17">
        <v>5</v>
      </c>
      <c r="BV137" s="17">
        <v>3</v>
      </c>
      <c r="BW137" s="17">
        <v>1</v>
      </c>
      <c r="BX137" s="222">
        <f>IF(AM18&lt;&gt;5,0,$D93)</f>
        <v>0</v>
      </c>
      <c r="BY137" s="223">
        <f>IF(AM18&lt;&gt;5,0,$D95)</f>
        <v>0</v>
      </c>
      <c r="BZ137" s="223">
        <f>$D95</f>
        <v>16.41</v>
      </c>
    </row>
    <row r="138" spans="49:78" hidden="1" x14ac:dyDescent="0.25">
      <c r="AW138" s="9">
        <v>1</v>
      </c>
      <c r="AX138" s="9">
        <v>3</v>
      </c>
      <c r="AY138" s="9">
        <v>2</v>
      </c>
      <c r="AZ138" s="214">
        <f>$H29</f>
        <v>0</v>
      </c>
      <c r="BA138" s="215">
        <f>$H31</f>
        <v>16.25</v>
      </c>
      <c r="BC138" s="11">
        <v>2</v>
      </c>
      <c r="BD138" s="11">
        <v>3</v>
      </c>
      <c r="BE138" s="11">
        <v>2</v>
      </c>
      <c r="BF138" s="216">
        <f>$H45</f>
        <v>0</v>
      </c>
      <c r="BG138" s="217">
        <f>$H47</f>
        <v>16.41</v>
      </c>
      <c r="BI138" s="13">
        <v>3</v>
      </c>
      <c r="BJ138" s="13">
        <v>3</v>
      </c>
      <c r="BK138" s="13">
        <v>2</v>
      </c>
      <c r="BL138" s="218">
        <f>$H61</f>
        <v>0</v>
      </c>
      <c r="BM138" s="219">
        <f>$H63</f>
        <v>16.41</v>
      </c>
      <c r="BO138" s="15">
        <v>4</v>
      </c>
      <c r="BP138" s="15">
        <v>3</v>
      </c>
      <c r="BQ138" s="15">
        <v>2</v>
      </c>
      <c r="BR138" s="220">
        <f>$H77</f>
        <v>0</v>
      </c>
      <c r="BS138" s="221">
        <f>$H79</f>
        <v>16.41</v>
      </c>
      <c r="BU138" s="17">
        <v>5</v>
      </c>
      <c r="BV138" s="17">
        <v>3</v>
      </c>
      <c r="BW138" s="17">
        <v>2</v>
      </c>
      <c r="BX138" s="222">
        <f>IF(AM18&lt;&gt;5,0,$H93)</f>
        <v>0</v>
      </c>
      <c r="BY138" s="223">
        <f>IF(AM18&lt;&gt;5,0,$H95)</f>
        <v>0</v>
      </c>
      <c r="BZ138" s="223">
        <f>$H95</f>
        <v>16.41</v>
      </c>
    </row>
    <row r="139" spans="49:78" hidden="1" x14ac:dyDescent="0.25">
      <c r="AW139" s="9">
        <v>1</v>
      </c>
      <c r="AX139" s="9">
        <v>3</v>
      </c>
      <c r="AY139" s="9">
        <v>3</v>
      </c>
      <c r="AZ139" s="214">
        <f>$L29</f>
        <v>0</v>
      </c>
      <c r="BA139" s="215">
        <f>$L31</f>
        <v>16.25</v>
      </c>
      <c r="BC139" s="11">
        <v>2</v>
      </c>
      <c r="BD139" s="11">
        <v>3</v>
      </c>
      <c r="BE139" s="11">
        <v>3</v>
      </c>
      <c r="BF139" s="216">
        <f>$L45</f>
        <v>0</v>
      </c>
      <c r="BG139" s="217">
        <f>$L47</f>
        <v>16.41</v>
      </c>
      <c r="BI139" s="13">
        <v>3</v>
      </c>
      <c r="BJ139" s="13">
        <v>3</v>
      </c>
      <c r="BK139" s="13">
        <v>3</v>
      </c>
      <c r="BL139" s="218">
        <f>$L61</f>
        <v>0</v>
      </c>
      <c r="BM139" s="219">
        <f>$L63</f>
        <v>16.41</v>
      </c>
      <c r="BO139" s="15">
        <v>4</v>
      </c>
      <c r="BP139" s="15">
        <v>3</v>
      </c>
      <c r="BQ139" s="15">
        <v>3</v>
      </c>
      <c r="BR139" s="220">
        <f>$L77</f>
        <v>0</v>
      </c>
      <c r="BS139" s="221">
        <f>$L79</f>
        <v>16.41</v>
      </c>
      <c r="BU139" s="17">
        <v>5</v>
      </c>
      <c r="BV139" s="17">
        <v>3</v>
      </c>
      <c r="BW139" s="17">
        <v>3</v>
      </c>
      <c r="BX139" s="222">
        <f>IF(AM18&lt;&gt;5,0,$L93)</f>
        <v>0</v>
      </c>
      <c r="BY139" s="223">
        <f>IF(AM18&lt;&gt;5,0,$L95)</f>
        <v>0</v>
      </c>
      <c r="BZ139" s="223">
        <f>$L95</f>
        <v>16.41</v>
      </c>
    </row>
    <row r="140" spans="49:78" hidden="1" x14ac:dyDescent="0.25">
      <c r="AW140" s="9">
        <v>1</v>
      </c>
      <c r="AX140" s="9">
        <v>3</v>
      </c>
      <c r="AY140" s="9">
        <v>4</v>
      </c>
      <c r="AZ140" s="214">
        <f>$P29</f>
        <v>0</v>
      </c>
      <c r="BA140" s="215">
        <f>$P31</f>
        <v>16.25</v>
      </c>
      <c r="BC140" s="11">
        <v>2</v>
      </c>
      <c r="BD140" s="11">
        <v>3</v>
      </c>
      <c r="BE140" s="11">
        <v>4</v>
      </c>
      <c r="BF140" s="216">
        <f>$P45</f>
        <v>0</v>
      </c>
      <c r="BG140" s="217">
        <f>$P47</f>
        <v>16.41</v>
      </c>
      <c r="BI140" s="13">
        <v>3</v>
      </c>
      <c r="BJ140" s="13">
        <v>3</v>
      </c>
      <c r="BK140" s="13">
        <v>4</v>
      </c>
      <c r="BL140" s="218">
        <f>$P61</f>
        <v>0</v>
      </c>
      <c r="BM140" s="219">
        <f>$P63</f>
        <v>16.41</v>
      </c>
      <c r="BO140" s="15">
        <v>4</v>
      </c>
      <c r="BP140" s="15">
        <v>3</v>
      </c>
      <c r="BQ140" s="15">
        <v>4</v>
      </c>
      <c r="BR140" s="220">
        <f>$P77</f>
        <v>0</v>
      </c>
      <c r="BS140" s="221">
        <f>$P79</f>
        <v>16.41</v>
      </c>
      <c r="BU140" s="17">
        <v>5</v>
      </c>
      <c r="BV140" s="17">
        <v>3</v>
      </c>
      <c r="BW140" s="17">
        <v>4</v>
      </c>
      <c r="BX140" s="222">
        <f>IF(AM18&lt;&gt;5,0,$P93)</f>
        <v>0</v>
      </c>
      <c r="BY140" s="223">
        <f>IF(AM18&lt;&gt;5,0,$P95)</f>
        <v>0</v>
      </c>
      <c r="BZ140" s="223">
        <f>$P95</f>
        <v>16.41</v>
      </c>
    </row>
    <row r="141" spans="49:78" hidden="1" x14ac:dyDescent="0.25">
      <c r="AW141" s="9">
        <v>1</v>
      </c>
      <c r="AX141" s="9">
        <v>3</v>
      </c>
      <c r="AY141" s="9">
        <v>5</v>
      </c>
      <c r="AZ141" s="214">
        <f>$T29</f>
        <v>0</v>
      </c>
      <c r="BA141" s="215">
        <f>$T31</f>
        <v>16.25</v>
      </c>
      <c r="BC141" s="11">
        <v>2</v>
      </c>
      <c r="BD141" s="11">
        <v>3</v>
      </c>
      <c r="BE141" s="11">
        <v>5</v>
      </c>
      <c r="BF141" s="216">
        <f>$T45</f>
        <v>0</v>
      </c>
      <c r="BG141" s="217">
        <f>$T47</f>
        <v>16.41</v>
      </c>
      <c r="BI141" s="13">
        <v>3</v>
      </c>
      <c r="BJ141" s="13">
        <v>3</v>
      </c>
      <c r="BK141" s="13">
        <v>5</v>
      </c>
      <c r="BL141" s="218">
        <f>$T61</f>
        <v>0</v>
      </c>
      <c r="BM141" s="219">
        <f>$T63</f>
        <v>16.41</v>
      </c>
      <c r="BO141" s="15">
        <v>4</v>
      </c>
      <c r="BP141" s="15">
        <v>3</v>
      </c>
      <c r="BQ141" s="15">
        <v>5</v>
      </c>
      <c r="BR141" s="220">
        <f>$T77</f>
        <v>0</v>
      </c>
      <c r="BS141" s="221">
        <f>$T79</f>
        <v>16.41</v>
      </c>
      <c r="BU141" s="17">
        <v>5</v>
      </c>
      <c r="BV141" s="17">
        <v>3</v>
      </c>
      <c r="BW141" s="17">
        <v>5</v>
      </c>
      <c r="BX141" s="222">
        <f>IF(AM18&lt;&gt;5,0,$T93)</f>
        <v>0</v>
      </c>
      <c r="BY141" s="223">
        <f>IF(AM18&lt;&gt;5,0,$T95)</f>
        <v>0</v>
      </c>
      <c r="BZ141" s="223">
        <f>$T95</f>
        <v>16.41</v>
      </c>
    </row>
    <row r="142" spans="49:78" hidden="1" x14ac:dyDescent="0.25">
      <c r="AW142" s="9">
        <v>1</v>
      </c>
      <c r="AX142" s="9">
        <v>3</v>
      </c>
      <c r="AY142" s="9">
        <v>6</v>
      </c>
      <c r="AZ142" s="214">
        <f>$X29</f>
        <v>0</v>
      </c>
      <c r="BA142" s="215">
        <f>$X31</f>
        <v>16.41</v>
      </c>
      <c r="BC142" s="11">
        <v>2</v>
      </c>
      <c r="BD142" s="11">
        <v>3</v>
      </c>
      <c r="BE142" s="11">
        <v>6</v>
      </c>
      <c r="BF142" s="216">
        <f>$X45</f>
        <v>0</v>
      </c>
      <c r="BG142" s="217">
        <f>$X47</f>
        <v>16.41</v>
      </c>
      <c r="BI142" s="13">
        <v>3</v>
      </c>
      <c r="BJ142" s="13">
        <v>3</v>
      </c>
      <c r="BK142" s="13">
        <v>6</v>
      </c>
      <c r="BL142" s="218">
        <f>$X61</f>
        <v>0</v>
      </c>
      <c r="BM142" s="219">
        <f>$X63</f>
        <v>16.41</v>
      </c>
      <c r="BO142" s="15">
        <v>4</v>
      </c>
      <c r="BP142" s="15">
        <v>3</v>
      </c>
      <c r="BQ142" s="15">
        <v>6</v>
      </c>
      <c r="BR142" s="220">
        <f>$X77</f>
        <v>0</v>
      </c>
      <c r="BS142" s="221">
        <f>$X79</f>
        <v>16.41</v>
      </c>
      <c r="BU142" s="17">
        <v>5</v>
      </c>
      <c r="BV142" s="17">
        <v>3</v>
      </c>
      <c r="BW142" s="17">
        <v>6</v>
      </c>
      <c r="BX142" s="222">
        <f>IF(AM18&lt;&gt;5,0,$X93)</f>
        <v>0</v>
      </c>
      <c r="BY142" s="223">
        <f>IF(AM18&lt;&gt;5,0,$X95)</f>
        <v>0</v>
      </c>
      <c r="BZ142" s="223">
        <f>$X95</f>
        <v>16.41</v>
      </c>
    </row>
    <row r="143" spans="49:78" hidden="1" x14ac:dyDescent="0.25">
      <c r="AW143" s="9">
        <v>1</v>
      </c>
      <c r="AX143" s="9">
        <v>3</v>
      </c>
      <c r="AY143" s="9">
        <v>7</v>
      </c>
      <c r="AZ143" s="214">
        <f>$AB29</f>
        <v>0</v>
      </c>
      <c r="BA143" s="215">
        <f>$AB31</f>
        <v>16.41</v>
      </c>
      <c r="BC143" s="11">
        <v>2</v>
      </c>
      <c r="BD143" s="11">
        <v>3</v>
      </c>
      <c r="BE143" s="11">
        <v>7</v>
      </c>
      <c r="BF143" s="216">
        <f>$AB45</f>
        <v>0</v>
      </c>
      <c r="BG143" s="217">
        <f>$AB47</f>
        <v>16.41</v>
      </c>
      <c r="BI143" s="13">
        <v>3</v>
      </c>
      <c r="BJ143" s="13">
        <v>3</v>
      </c>
      <c r="BK143" s="13">
        <v>7</v>
      </c>
      <c r="BL143" s="218">
        <f>$AB61</f>
        <v>0</v>
      </c>
      <c r="BM143" s="219">
        <f>$AB63</f>
        <v>16.41</v>
      </c>
      <c r="BO143" s="15">
        <v>4</v>
      </c>
      <c r="BP143" s="15">
        <v>3</v>
      </c>
      <c r="BQ143" s="15">
        <v>7</v>
      </c>
      <c r="BR143" s="220">
        <f>$AB77</f>
        <v>0</v>
      </c>
      <c r="BS143" s="221">
        <f>$AB79</f>
        <v>16.41</v>
      </c>
      <c r="BU143" s="17">
        <v>5</v>
      </c>
      <c r="BV143" s="17">
        <v>3</v>
      </c>
      <c r="BW143" s="17">
        <v>7</v>
      </c>
      <c r="BX143" s="222">
        <f>IF(AM18&lt;&gt;5,0,$AB93)</f>
        <v>0</v>
      </c>
      <c r="BY143" s="223">
        <f>IF(AM18&lt;&gt;5,0,$AB95)</f>
        <v>0</v>
      </c>
      <c r="BZ143" s="223">
        <f>$AB95</f>
        <v>16.41</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4" t="s">
        <v>166</v>
      </c>
      <c r="AX145" s="224" t="s">
        <v>167</v>
      </c>
      <c r="AY145" s="224" t="s">
        <v>168</v>
      </c>
      <c r="AZ145" s="224" t="s">
        <v>164</v>
      </c>
      <c r="BA145" s="224" t="s">
        <v>139</v>
      </c>
      <c r="BC145" s="225" t="s">
        <v>166</v>
      </c>
      <c r="BD145" s="225" t="s">
        <v>167</v>
      </c>
      <c r="BE145" s="225" t="s">
        <v>168</v>
      </c>
      <c r="BF145" s="225" t="s">
        <v>164</v>
      </c>
      <c r="BG145" s="225" t="s">
        <v>139</v>
      </c>
      <c r="BI145" s="226" t="s">
        <v>166</v>
      </c>
      <c r="BJ145" s="226" t="s">
        <v>167</v>
      </c>
      <c r="BK145" s="226" t="s">
        <v>168</v>
      </c>
      <c r="BL145" s="226" t="s">
        <v>164</v>
      </c>
      <c r="BM145" s="226" t="s">
        <v>139</v>
      </c>
      <c r="BO145" s="227" t="s">
        <v>166</v>
      </c>
      <c r="BP145" s="227" t="s">
        <v>167</v>
      </c>
      <c r="BQ145" s="227" t="s">
        <v>168</v>
      </c>
      <c r="BR145" s="227" t="s">
        <v>164</v>
      </c>
      <c r="BS145" s="227" t="s">
        <v>139</v>
      </c>
      <c r="BU145" s="228" t="s">
        <v>166</v>
      </c>
      <c r="BV145" s="228" t="s">
        <v>167</v>
      </c>
      <c r="BW145" s="228" t="s">
        <v>168</v>
      </c>
      <c r="BX145" s="228" t="s">
        <v>164</v>
      </c>
      <c r="BY145" s="228" t="s">
        <v>139</v>
      </c>
      <c r="BZ145" s="228" t="s">
        <v>165</v>
      </c>
    </row>
    <row r="146" spans="49:116" hidden="1" x14ac:dyDescent="0.25">
      <c r="AW146" s="9" t="str">
        <f t="shared" ref="AW146:AW163" si="6">IF(OR(AZ146=0,AX146=0),"Ignore me","Claim")</f>
        <v>Ignore me</v>
      </c>
      <c r="AX146" s="229">
        <f>$H$107</f>
        <v>9</v>
      </c>
      <c r="AY146" s="9">
        <f t="shared" ref="AY146:AY151" si="7">$AL$102</f>
        <v>4000</v>
      </c>
      <c r="AZ146" s="214">
        <f>(1-($D$108+$D$109))*SUMIF(BA$123:BA$129,BA146,AZ$123:AZ$129)</f>
        <v>0</v>
      </c>
      <c r="BA146" s="215">
        <f>MIN(BA$123:BA$129)</f>
        <v>16.25</v>
      </c>
      <c r="BC146" s="11" t="str">
        <f t="shared" ref="BC146:BC163" si="8">IF(OR(BF146=0,BD146=0),"Ignore me","Claim")</f>
        <v>Ignore me</v>
      </c>
      <c r="BD146" s="230">
        <f>$H$107</f>
        <v>9</v>
      </c>
      <c r="BE146" s="11">
        <f t="shared" ref="BE146:BE151" si="9">$AL$102</f>
        <v>4000</v>
      </c>
      <c r="BF146" s="216">
        <f>(1-($D$108+$D$109))*SUMIF(BG$123:BG$129,BG146,BF$123:BF$129)</f>
        <v>0</v>
      </c>
      <c r="BG146" s="217">
        <f>MIN(BG$123:BG$129)</f>
        <v>16.41</v>
      </c>
      <c r="BI146" s="13" t="str">
        <f t="shared" ref="BI146:BI163" si="10">IF(OR(BL146=0,BJ146=0),"Ignore me","Claim")</f>
        <v>Ignore me</v>
      </c>
      <c r="BJ146" s="231">
        <f>$H$107</f>
        <v>9</v>
      </c>
      <c r="BK146" s="13">
        <f t="shared" ref="BK146:BK151" si="11">$AL$102</f>
        <v>4000</v>
      </c>
      <c r="BL146" s="218">
        <f>(1-($D$108+$D$109))*SUMIF(BM$123:BM$129,BM146,BL$123:BL$129)</f>
        <v>0</v>
      </c>
      <c r="BM146" s="219">
        <f>MIN(BM$123:BM$129)</f>
        <v>16.41</v>
      </c>
      <c r="BO146" s="15" t="str">
        <f t="shared" ref="BO146:BO163" si="12">IF(OR(BR146=0,BP146=0),"Ignore me","Claim")</f>
        <v>Ignore me</v>
      </c>
      <c r="BP146" s="232">
        <f>$H$107</f>
        <v>9</v>
      </c>
      <c r="BQ146" s="15">
        <f t="shared" ref="BQ146:BQ151" si="13">$AL$102</f>
        <v>4000</v>
      </c>
      <c r="BR146" s="220">
        <f>(1-($D$108+$D$109))*SUMIF(BS$123:BS$129,BS146,BR$123:BR$129)</f>
        <v>0</v>
      </c>
      <c r="BS146" s="221">
        <f>MIN(BS$123:BS$129)</f>
        <v>16.41</v>
      </c>
      <c r="BU146" s="17" t="str">
        <f t="shared" ref="BU146:BU163" si="14">IF(OR(BX146=0,BV146=0),"Ignore me","Claim")</f>
        <v>Ignore me</v>
      </c>
      <c r="BV146" s="233">
        <f>$H$107</f>
        <v>9</v>
      </c>
      <c r="BW146" s="17">
        <f t="shared" ref="BW146:BW151" si="15">$AL$102</f>
        <v>4000</v>
      </c>
      <c r="BX146" s="222">
        <f>(1-($D$108+$D$109))*SUMIF(BY$123:BY$129,BY146,BX$123:BX$129)</f>
        <v>0</v>
      </c>
      <c r="BY146" s="223">
        <f t="shared" ref="BY146:BZ148" si="16">MIN(BY$123:BY$129)</f>
        <v>0</v>
      </c>
      <c r="BZ146" s="223">
        <f t="shared" si="16"/>
        <v>16.41</v>
      </c>
      <c r="CZ146" s="1" t="s">
        <v>166</v>
      </c>
      <c r="DA146" s="1" t="s">
        <v>167</v>
      </c>
      <c r="DB146" s="1" t="s">
        <v>168</v>
      </c>
      <c r="DC146" s="1" t="s">
        <v>164</v>
      </c>
      <c r="DD146" s="1" t="s">
        <v>139</v>
      </c>
      <c r="DG146" s="151" t="s">
        <v>168</v>
      </c>
      <c r="DH146" s="151" t="s">
        <v>139</v>
      </c>
      <c r="DI146" s="151" t="s">
        <v>140</v>
      </c>
      <c r="DJ146" s="151" t="s">
        <v>141</v>
      </c>
      <c r="DK146" s="151" t="s">
        <v>142</v>
      </c>
      <c r="DL146" s="151" t="s">
        <v>169</v>
      </c>
    </row>
    <row r="147" spans="49:116" hidden="1" x14ac:dyDescent="0.25">
      <c r="AW147" s="9" t="str">
        <f t="shared" si="6"/>
        <v>Ignore me</v>
      </c>
      <c r="AX147" s="229">
        <f>$H$108</f>
        <v>0</v>
      </c>
      <c r="AY147" s="9">
        <f t="shared" si="7"/>
        <v>4000</v>
      </c>
      <c r="AZ147" s="214">
        <f>$D$108*SUMIF(BA$123:BA$129,BA146,AZ$123:AZ$129)</f>
        <v>0</v>
      </c>
      <c r="BA147" s="215">
        <f>MIN(BA$123:BA$129)</f>
        <v>16.25</v>
      </c>
      <c r="BC147" s="11" t="str">
        <f t="shared" si="8"/>
        <v>Ignore me</v>
      </c>
      <c r="BD147" s="230">
        <f>$H$108</f>
        <v>0</v>
      </c>
      <c r="BE147" s="11">
        <f t="shared" si="9"/>
        <v>4000</v>
      </c>
      <c r="BF147" s="216">
        <f>$D$108*SUMIF(BG$123:BG$129,BG146,BF$123:BF$129)</f>
        <v>0</v>
      </c>
      <c r="BG147" s="217">
        <f>MIN(BG$123:BG$129)</f>
        <v>16.41</v>
      </c>
      <c r="BI147" s="13" t="str">
        <f t="shared" si="10"/>
        <v>Ignore me</v>
      </c>
      <c r="BJ147" s="231">
        <f>$H$108</f>
        <v>0</v>
      </c>
      <c r="BK147" s="13">
        <f t="shared" si="11"/>
        <v>4000</v>
      </c>
      <c r="BL147" s="218">
        <f>$D$108*SUMIF(BM$123:BM$129,BM146,BL$123:BL$129)</f>
        <v>0</v>
      </c>
      <c r="BM147" s="219">
        <f>MIN(BM$123:BM$129)</f>
        <v>16.41</v>
      </c>
      <c r="BO147" s="15" t="str">
        <f t="shared" si="12"/>
        <v>Ignore me</v>
      </c>
      <c r="BP147" s="232">
        <f>$H$108</f>
        <v>0</v>
      </c>
      <c r="BQ147" s="15">
        <f t="shared" si="13"/>
        <v>4000</v>
      </c>
      <c r="BR147" s="220">
        <f>$D$108*SUMIF(BS$123:BS$129,BS146,BR$123:BR$129)</f>
        <v>0</v>
      </c>
      <c r="BS147" s="221">
        <f>MIN(BS$123:BS$129)</f>
        <v>16.41</v>
      </c>
      <c r="BU147" s="17" t="str">
        <f t="shared" si="14"/>
        <v>Ignore me</v>
      </c>
      <c r="BV147" s="233">
        <f>$H$108</f>
        <v>0</v>
      </c>
      <c r="BW147" s="17">
        <f t="shared" si="15"/>
        <v>4000</v>
      </c>
      <c r="BX147" s="222">
        <f>$D$108*SUMIF(BY$123:BY$129,BY146,BX$123:BX$129)</f>
        <v>0</v>
      </c>
      <c r="BY147" s="223">
        <f t="shared" si="16"/>
        <v>0</v>
      </c>
      <c r="BZ147" s="223">
        <f t="shared" si="16"/>
        <v>16.41</v>
      </c>
      <c r="CZ147" s="1" t="s">
        <v>170</v>
      </c>
      <c r="DA147" s="1" t="s">
        <v>140</v>
      </c>
      <c r="DB147" s="1">
        <f>AY146</f>
        <v>4000</v>
      </c>
      <c r="DC147" s="1">
        <f>AZ146</f>
        <v>0</v>
      </c>
      <c r="DD147" s="146">
        <f>BA146</f>
        <v>16.25</v>
      </c>
      <c r="DE147" s="146"/>
      <c r="DG147" s="234">
        <v>3062</v>
      </c>
      <c r="DH147" s="234" t="s">
        <v>171</v>
      </c>
      <c r="DI147" s="235">
        <f>'UniWorkforce Expenses Claim'!L34*(1-($D$108+$D$109))</f>
        <v>0</v>
      </c>
      <c r="DJ147" s="235">
        <f>'UniWorkforce Expenses Claim'!L34*$D$108</f>
        <v>0</v>
      </c>
      <c r="DK147" s="235">
        <f>'UniWorkforce Expenses Claim'!L34*$D$109</f>
        <v>0</v>
      </c>
      <c r="DL147" s="236">
        <f>'UniWorkforce Expenses Claim'!L34</f>
        <v>0</v>
      </c>
    </row>
    <row r="148" spans="49:116" hidden="1" x14ac:dyDescent="0.25">
      <c r="AW148" s="9" t="str">
        <f t="shared" si="6"/>
        <v>Ignore me</v>
      </c>
      <c r="AX148" s="229">
        <f>$H$109</f>
        <v>0</v>
      </c>
      <c r="AY148" s="9">
        <f t="shared" si="7"/>
        <v>4000</v>
      </c>
      <c r="AZ148" s="214">
        <f>$D$109*SUMIF(BA$123:BA$129,BA146,AZ$123:AZ$129)</f>
        <v>0</v>
      </c>
      <c r="BA148" s="215">
        <f>MIN(BA$123:BA$129)</f>
        <v>16.25</v>
      </c>
      <c r="BC148" s="11" t="str">
        <f t="shared" si="8"/>
        <v>Ignore me</v>
      </c>
      <c r="BD148" s="230">
        <f>$H$109</f>
        <v>0</v>
      </c>
      <c r="BE148" s="11">
        <f t="shared" si="9"/>
        <v>4000</v>
      </c>
      <c r="BF148" s="216">
        <f>$D$109*SUMIF(BG$123:BG$129,BG146,BF$123:BF$129)</f>
        <v>0</v>
      </c>
      <c r="BG148" s="217">
        <f>MIN(BG$123:BG$129)</f>
        <v>16.41</v>
      </c>
      <c r="BI148" s="13" t="str">
        <f t="shared" si="10"/>
        <v>Ignore me</v>
      </c>
      <c r="BJ148" s="231">
        <f>$H$109</f>
        <v>0</v>
      </c>
      <c r="BK148" s="13">
        <f t="shared" si="11"/>
        <v>4000</v>
      </c>
      <c r="BL148" s="218">
        <f>$D$109*SUMIF(BM$123:BM$129,BM146,BL$123:BL$129)</f>
        <v>0</v>
      </c>
      <c r="BM148" s="219">
        <f>MIN(BM$123:BM$129)</f>
        <v>16.41</v>
      </c>
      <c r="BO148" s="15" t="str">
        <f t="shared" si="12"/>
        <v>Ignore me</v>
      </c>
      <c r="BP148" s="232">
        <f>$H$109</f>
        <v>0</v>
      </c>
      <c r="BQ148" s="15">
        <f t="shared" si="13"/>
        <v>4000</v>
      </c>
      <c r="BR148" s="220">
        <f>$D$109*SUMIF(BS$123:BS$129,BS146,BR$123:BR$129)</f>
        <v>0</v>
      </c>
      <c r="BS148" s="221">
        <f>MIN(BS$123:BS$129)</f>
        <v>16.41</v>
      </c>
      <c r="BU148" s="17" t="str">
        <f t="shared" si="14"/>
        <v>Ignore me</v>
      </c>
      <c r="BV148" s="233">
        <f>$H$109</f>
        <v>0</v>
      </c>
      <c r="BW148" s="17">
        <f t="shared" si="15"/>
        <v>4000</v>
      </c>
      <c r="BX148" s="222">
        <f>$D$109*SUMIF(BY$123:BY$129,BY146,BX$123:BX$129)</f>
        <v>0</v>
      </c>
      <c r="BY148" s="223">
        <f t="shared" si="16"/>
        <v>0</v>
      </c>
      <c r="BZ148" s="223">
        <f t="shared" si="16"/>
        <v>16.41</v>
      </c>
      <c r="CZ148" s="1" t="s">
        <v>170</v>
      </c>
      <c r="DA148" s="1" t="s">
        <v>141</v>
      </c>
      <c r="DB148" s="1">
        <f t="shared" ref="DB148:DD164" si="17">AY147</f>
        <v>4000</v>
      </c>
      <c r="DC148" s="1">
        <f t="shared" si="17"/>
        <v>0</v>
      </c>
      <c r="DD148" s="146">
        <f t="shared" si="17"/>
        <v>16.25</v>
      </c>
      <c r="DE148" s="146"/>
      <c r="DG148" s="234">
        <v>3502</v>
      </c>
      <c r="DH148" s="234" t="s">
        <v>171</v>
      </c>
      <c r="DI148" s="237">
        <f>'UniWorkforce Expenses Claim'!L36*(1-($D$108+$D$109))</f>
        <v>0</v>
      </c>
      <c r="DJ148" s="237">
        <f>'UniWorkforce Expenses Claim'!L36*$D$108</f>
        <v>0</v>
      </c>
      <c r="DK148" s="237">
        <f>'UniWorkforce Expenses Claim'!L36*$D$109</f>
        <v>0</v>
      </c>
      <c r="DL148" s="236">
        <f>'UniWorkforce Expenses Claim'!L36</f>
        <v>0</v>
      </c>
    </row>
    <row r="149" spans="49:116" hidden="1" x14ac:dyDescent="0.25">
      <c r="AW149" s="9" t="str">
        <f t="shared" si="6"/>
        <v>Ignore me</v>
      </c>
      <c r="AX149" s="229">
        <f>$H$107</f>
        <v>9</v>
      </c>
      <c r="AY149" s="9">
        <f t="shared" si="7"/>
        <v>4000</v>
      </c>
      <c r="AZ149" s="214">
        <f>(1-($D$108+$D$109))*IF(BA146=BA149,0,SUMIF(BA$123:BA$129,BA149,AZ$123:AZ$129))</f>
        <v>0</v>
      </c>
      <c r="BA149" s="215">
        <f>MAX(BA$123:BA$129)</f>
        <v>16.41</v>
      </c>
      <c r="BC149" s="11" t="str">
        <f t="shared" si="8"/>
        <v>Ignore me</v>
      </c>
      <c r="BD149" s="230">
        <f>$H$107</f>
        <v>9</v>
      </c>
      <c r="BE149" s="11">
        <f t="shared" si="9"/>
        <v>4000</v>
      </c>
      <c r="BF149" s="216">
        <f>(1-($D$108+$D$109))*IF(BG146=BG149,0,SUMIF(BG$123:BG$129,BG149,BF$123:BF$129))</f>
        <v>0</v>
      </c>
      <c r="BG149" s="217">
        <f>MAX(BG$123:BG$129)</f>
        <v>16.41</v>
      </c>
      <c r="BI149" s="13" t="str">
        <f t="shared" si="10"/>
        <v>Ignore me</v>
      </c>
      <c r="BJ149" s="231">
        <f>$H$107</f>
        <v>9</v>
      </c>
      <c r="BK149" s="13">
        <f t="shared" si="11"/>
        <v>4000</v>
      </c>
      <c r="BL149" s="218">
        <f>(1-($D$108+$D$109))*IF(BM146=BM149,0,SUMIF(BM$123:BM$129,BM149,BL$123:BL$129))</f>
        <v>0</v>
      </c>
      <c r="BM149" s="219">
        <f>MAX(BM$123:BM$129)</f>
        <v>16.41</v>
      </c>
      <c r="BO149" s="15" t="str">
        <f t="shared" si="12"/>
        <v>Ignore me</v>
      </c>
      <c r="BP149" s="232">
        <f>$H$107</f>
        <v>9</v>
      </c>
      <c r="BQ149" s="15">
        <f t="shared" si="13"/>
        <v>4000</v>
      </c>
      <c r="BR149" s="220">
        <f>(1-($D$108+$D$109))*IF(BS146=BS149,0,SUMIF(BS$123:BS$129,BS149,BR$123:BR$129))</f>
        <v>0</v>
      </c>
      <c r="BS149" s="221">
        <f>MAX(BS$123:BS$129)</f>
        <v>16.41</v>
      </c>
      <c r="BU149" s="17" t="str">
        <f t="shared" si="14"/>
        <v>Ignore me</v>
      </c>
      <c r="BV149" s="233">
        <f>$H$107</f>
        <v>9</v>
      </c>
      <c r="BW149" s="17">
        <f t="shared" si="15"/>
        <v>4000</v>
      </c>
      <c r="BX149" s="222">
        <f>(1-($D$108+$D$109))*IF(BY146=BY149,0,SUMIF(BY$123:BY$129,BY149,BX$123:BX$129))</f>
        <v>0</v>
      </c>
      <c r="BY149" s="223">
        <f t="shared" ref="BY149:BZ151" si="18">MAX(BY$123:BY$129)</f>
        <v>0</v>
      </c>
      <c r="BZ149" s="223">
        <f t="shared" si="18"/>
        <v>16.41</v>
      </c>
      <c r="CZ149" s="1" t="s">
        <v>170</v>
      </c>
      <c r="DA149" s="1" t="s">
        <v>142</v>
      </c>
      <c r="DB149" s="1">
        <f t="shared" si="17"/>
        <v>4000</v>
      </c>
      <c r="DC149" s="1">
        <f t="shared" si="17"/>
        <v>0</v>
      </c>
      <c r="DD149" s="146">
        <f t="shared" si="17"/>
        <v>16.25</v>
      </c>
      <c r="DE149" s="146"/>
      <c r="DG149" s="151">
        <v>4022</v>
      </c>
      <c r="DH149" s="151" t="s">
        <v>171</v>
      </c>
      <c r="DI149" s="146">
        <f>DL149*(1-($D$108+$D$109))</f>
        <v>0</v>
      </c>
      <c r="DJ149" s="238">
        <f>DL149*$D$108</f>
        <v>0</v>
      </c>
      <c r="DK149" s="238">
        <f>DL149*$D$109</f>
        <v>0</v>
      </c>
      <c r="DL149" s="146">
        <f>AM110</f>
        <v>0</v>
      </c>
    </row>
    <row r="150" spans="49:116" hidden="1" x14ac:dyDescent="0.25">
      <c r="AW150" s="9" t="str">
        <f t="shared" si="6"/>
        <v>Ignore me</v>
      </c>
      <c r="AX150" s="229">
        <f>$H$108</f>
        <v>0</v>
      </c>
      <c r="AY150" s="9">
        <f t="shared" si="7"/>
        <v>4000</v>
      </c>
      <c r="AZ150" s="214">
        <f>$D$108*IF(BA146=BA149,0,SUMIF(BA$123:BA$129,BA149,AZ$123:AZ$129))</f>
        <v>0</v>
      </c>
      <c r="BA150" s="215">
        <f>MAX(BA$123:BA$129)</f>
        <v>16.41</v>
      </c>
      <c r="BC150" s="11" t="str">
        <f t="shared" si="8"/>
        <v>Ignore me</v>
      </c>
      <c r="BD150" s="230">
        <f>$H$108</f>
        <v>0</v>
      </c>
      <c r="BE150" s="11">
        <f t="shared" si="9"/>
        <v>4000</v>
      </c>
      <c r="BF150" s="216">
        <f>$D$108*IF(BG146=BG149,0,SUMIF(BG$123:BG$129,BG149,BF$123:BF$129))</f>
        <v>0</v>
      </c>
      <c r="BG150" s="217">
        <f>MAX(BG$123:BG$129)</f>
        <v>16.41</v>
      </c>
      <c r="BI150" s="13" t="str">
        <f t="shared" si="10"/>
        <v>Ignore me</v>
      </c>
      <c r="BJ150" s="231">
        <f>$H$108</f>
        <v>0</v>
      </c>
      <c r="BK150" s="13">
        <f t="shared" si="11"/>
        <v>4000</v>
      </c>
      <c r="BL150" s="218">
        <f>$D$108*IF(BM146=BM149,0,SUMIF(BM$123:BM$129,BM149,BL$123:BL$129))</f>
        <v>0</v>
      </c>
      <c r="BM150" s="219">
        <f>MAX(BM$123:BM$129)</f>
        <v>16.41</v>
      </c>
      <c r="BO150" s="15" t="str">
        <f t="shared" si="12"/>
        <v>Ignore me</v>
      </c>
      <c r="BP150" s="232">
        <f>$H$108</f>
        <v>0</v>
      </c>
      <c r="BQ150" s="15">
        <f t="shared" si="13"/>
        <v>4000</v>
      </c>
      <c r="BR150" s="220">
        <f>$D$108*IF(BS146=BS149,0,SUMIF(BS$123:BS$129,BS149,BR$123:BR$129))</f>
        <v>0</v>
      </c>
      <c r="BS150" s="221">
        <f>MAX(BS$123:BS$129)</f>
        <v>16.41</v>
      </c>
      <c r="BU150" s="17" t="str">
        <f t="shared" si="14"/>
        <v>Ignore me</v>
      </c>
      <c r="BV150" s="233">
        <f>$H$108</f>
        <v>0</v>
      </c>
      <c r="BW150" s="17">
        <f t="shared" si="15"/>
        <v>4000</v>
      </c>
      <c r="BX150" s="222">
        <f>$D$108*IF(BY146=BY149,0,SUMIF(BY$123:BY$129,BY149,BX$123:BX$129))</f>
        <v>0</v>
      </c>
      <c r="BY150" s="223">
        <f t="shared" si="18"/>
        <v>0</v>
      </c>
      <c r="BZ150" s="223">
        <f t="shared" si="18"/>
        <v>16.41</v>
      </c>
      <c r="CZ150" s="1" t="s">
        <v>170</v>
      </c>
      <c r="DA150" s="1" t="s">
        <v>140</v>
      </c>
      <c r="DB150" s="1">
        <f t="shared" si="17"/>
        <v>4000</v>
      </c>
      <c r="DC150" s="1">
        <f t="shared" si="17"/>
        <v>0</v>
      </c>
      <c r="DD150" s="146">
        <f t="shared" si="17"/>
        <v>16.41</v>
      </c>
      <c r="DE150" s="146"/>
      <c r="DF150" s="1" t="s">
        <v>170</v>
      </c>
      <c r="DG150" s="5">
        <f>VLOOKUP(D12,TypeFPE,2,FALSE)</f>
        <v>4000</v>
      </c>
      <c r="DH150" s="146" cm="1">
        <f t="array" ref="DH150">MIN(IF(CZ147:CZ236="PE1",DD147:DD236))</f>
        <v>16.25</v>
      </c>
      <c r="DI150" s="188">
        <f>SUMIFS($DC$147:$DC$236,$DB$147:$DB$236,$DG150,$DA$147:$DA$236,DI$146,$CZ$147:$CZ$236,$DF150,$DD$147:$DD$236,$DH150)</f>
        <v>0</v>
      </c>
      <c r="DJ150" s="188">
        <f>SUMIFS($DC$147:$DC$236,$DB$147:$DB$236,$DG150,$DA$147:$DA$236,DJ$146,$CZ$147:$CZ$236,$DF150,$DD$147:$DD$236,$DH150)</f>
        <v>0</v>
      </c>
      <c r="DK150" s="188">
        <f>SUMIFS($DC$147:$DC$236,$DB$147:$DB$236,$DG150,$DA$147:$DA$236,DK$146,$CZ$147:$CZ$236,$DF150,$DD$147:$DD$236,$DH150)</f>
        <v>0</v>
      </c>
      <c r="DL150" s="146">
        <f t="shared" ref="DL150:DL155" si="19">DH150*SUM(DI150:DK150)</f>
        <v>0</v>
      </c>
    </row>
    <row r="151" spans="49:116" hidden="1" x14ac:dyDescent="0.25">
      <c r="AW151" s="9" t="str">
        <f t="shared" si="6"/>
        <v>Ignore me</v>
      </c>
      <c r="AX151" s="229">
        <f>$H$109</f>
        <v>0</v>
      </c>
      <c r="AY151" s="9">
        <f t="shared" si="7"/>
        <v>4000</v>
      </c>
      <c r="AZ151" s="214">
        <f>$D$109*IF(BA146=BA149,0,SUMIF(BA$123:BA$129,BA149,AZ$123:AZ$129))</f>
        <v>0</v>
      </c>
      <c r="BA151" s="215">
        <f>MAX(BA$123:BA$129)</f>
        <v>16.41</v>
      </c>
      <c r="BC151" s="11" t="str">
        <f t="shared" si="8"/>
        <v>Ignore me</v>
      </c>
      <c r="BD151" s="230">
        <f>$H$109</f>
        <v>0</v>
      </c>
      <c r="BE151" s="11">
        <f t="shared" si="9"/>
        <v>4000</v>
      </c>
      <c r="BF151" s="216">
        <f>$D$109*IF(BG146=BG149,0,SUMIF(BG$123:BG$129,BG149,BF$123:BF$129))</f>
        <v>0</v>
      </c>
      <c r="BG151" s="217">
        <f>MAX(BG$123:BG$129)</f>
        <v>16.41</v>
      </c>
      <c r="BI151" s="13" t="str">
        <f t="shared" si="10"/>
        <v>Ignore me</v>
      </c>
      <c r="BJ151" s="231">
        <f>$H$109</f>
        <v>0</v>
      </c>
      <c r="BK151" s="13">
        <f t="shared" si="11"/>
        <v>4000</v>
      </c>
      <c r="BL151" s="218">
        <f>$D$109*IF(BM146=BM149,0,SUMIF(BM$123:BM$129,BM149,BL$123:BL$129))</f>
        <v>0</v>
      </c>
      <c r="BM151" s="219">
        <f>MAX(BM$123:BM$129)</f>
        <v>16.41</v>
      </c>
      <c r="BO151" s="15" t="str">
        <f t="shared" si="12"/>
        <v>Ignore me</v>
      </c>
      <c r="BP151" s="232">
        <f>$H$109</f>
        <v>0</v>
      </c>
      <c r="BQ151" s="15">
        <f t="shared" si="13"/>
        <v>4000</v>
      </c>
      <c r="BR151" s="220">
        <f>$D$109*IF(BS146=BS149,0,SUMIF(BS$123:BS$129,BS149,BR$123:BR$129))</f>
        <v>0</v>
      </c>
      <c r="BS151" s="221">
        <f>MAX(BS$123:BS$129)</f>
        <v>16.41</v>
      </c>
      <c r="BU151" s="17" t="str">
        <f t="shared" si="14"/>
        <v>Ignore me</v>
      </c>
      <c r="BV151" s="233">
        <f>$H$109</f>
        <v>0</v>
      </c>
      <c r="BW151" s="17">
        <f t="shared" si="15"/>
        <v>4000</v>
      </c>
      <c r="BX151" s="222">
        <f>$D$109*IF(BY146=BY149,0,SUMIF(BY$123:BY$129,BY149,BX$123:BX$129))</f>
        <v>0</v>
      </c>
      <c r="BY151" s="223">
        <f t="shared" si="18"/>
        <v>0</v>
      </c>
      <c r="BZ151" s="223">
        <f t="shared" si="18"/>
        <v>16.41</v>
      </c>
      <c r="CZ151" s="1" t="s">
        <v>170</v>
      </c>
      <c r="DA151" s="1" t="s">
        <v>141</v>
      </c>
      <c r="DB151" s="1">
        <f t="shared" si="17"/>
        <v>4000</v>
      </c>
      <c r="DC151" s="1">
        <f t="shared" si="17"/>
        <v>0</v>
      </c>
      <c r="DD151" s="146">
        <f t="shared" si="17"/>
        <v>16.41</v>
      </c>
      <c r="DE151" s="146"/>
      <c r="DF151" s="1" t="s">
        <v>170</v>
      </c>
      <c r="DG151" s="5">
        <f>DG150</f>
        <v>4000</v>
      </c>
      <c r="DH151" s="146">
        <f t="array" ref="DH151">MAX(IF(CZ147:CZ236="PE1",DD147:DD236))</f>
        <v>16.41</v>
      </c>
      <c r="DI151" s="188">
        <f>IF($DH151=$DH150,0,SUMIFS($DC$147:$DC$236,$DB$147:$DB$236,$DG151,$DA$147:$DA$236,DI$146,$CZ$147:$CZ$236,$DF151,$DD$147:$DD$236,$DH151))</f>
        <v>0</v>
      </c>
      <c r="DJ151" s="188">
        <f>IF($DH151=$DH150,0,SUMIFS($DC$147:$DC$236,$DB$147:$DB$236,$DG151,$DA$147:$DA$236,DJ$146,$CZ$147:$CZ$236,$DF151,$DD$147:$DD$236,$DH151))</f>
        <v>0</v>
      </c>
      <c r="DK151" s="188">
        <f>IF($DH151=$DH150,0,SUMIFS($DC$147:$DC$236,$DB$147:$DB$236,$DG151,$DA$147:$DA$236,DK$146,$CZ$147:$CZ$236,$DF151,$DD$147:$DD$236,$DH151))</f>
        <v>0</v>
      </c>
      <c r="DL151" s="146">
        <f t="shared" si="19"/>
        <v>0</v>
      </c>
    </row>
    <row r="152" spans="49:116" hidden="1" x14ac:dyDescent="0.25">
      <c r="AW152" s="9" t="str">
        <f t="shared" si="6"/>
        <v>Ignore me</v>
      </c>
      <c r="AX152" s="229">
        <f>$H$107</f>
        <v>9</v>
      </c>
      <c r="AY152" s="9">
        <f t="shared" ref="AY152:AY157" si="20">$AL$103</f>
        <v>4000</v>
      </c>
      <c r="AZ152" s="214">
        <f>(1-($D$108+$D$109))*SUMIF(BA$130:BA$136,BA152,AZ$130:AZ$136)</f>
        <v>0</v>
      </c>
      <c r="BA152" s="215">
        <f>MIN(BA$130:BA$136)</f>
        <v>16.25</v>
      </c>
      <c r="BC152" s="11" t="str">
        <f t="shared" si="8"/>
        <v>Ignore me</v>
      </c>
      <c r="BD152" s="230">
        <f>$H$107</f>
        <v>9</v>
      </c>
      <c r="BE152" s="11">
        <f t="shared" ref="BE152:BE157" si="21">$AL$103</f>
        <v>4000</v>
      </c>
      <c r="BF152" s="216">
        <f>(1-($D$108+$D$109))*SUMIF(BG$130:BG$136,BG152,BF$130:BF$136)</f>
        <v>0</v>
      </c>
      <c r="BG152" s="217">
        <f>MIN(BG$130:BG$136)</f>
        <v>16.41</v>
      </c>
      <c r="BI152" s="13" t="str">
        <f t="shared" si="10"/>
        <v>Ignore me</v>
      </c>
      <c r="BJ152" s="231">
        <f>$H$107</f>
        <v>9</v>
      </c>
      <c r="BK152" s="13">
        <f t="shared" ref="BK152:BK157" si="22">$AL$103</f>
        <v>4000</v>
      </c>
      <c r="BL152" s="218">
        <f>(1-($D$108+$D$109))*SUMIF(BM$130:BM$136,BM152,BL$130:BL$136)</f>
        <v>0</v>
      </c>
      <c r="BM152" s="219">
        <f>MIN(BM$130:BM$136)</f>
        <v>16.41</v>
      </c>
      <c r="BO152" s="15" t="str">
        <f t="shared" si="12"/>
        <v>Ignore me</v>
      </c>
      <c r="BP152" s="232">
        <f>$H$107</f>
        <v>9</v>
      </c>
      <c r="BQ152" s="15">
        <f t="shared" ref="BQ152:BQ157" si="23">$AL$103</f>
        <v>4000</v>
      </c>
      <c r="BR152" s="220">
        <f>(1-($D$108+$D$109))*SUMIF(BS$130:BS$136,BS152,BR$130:BR$136)</f>
        <v>0</v>
      </c>
      <c r="BS152" s="221">
        <f>MIN(BS$130:BS$136)</f>
        <v>16.41</v>
      </c>
      <c r="BU152" s="17" t="str">
        <f t="shared" si="14"/>
        <v>Ignore me</v>
      </c>
      <c r="BV152" s="233">
        <f>$H$107</f>
        <v>9</v>
      </c>
      <c r="BW152" s="17">
        <f t="shared" ref="BW152:BW157" si="24">$AL$103</f>
        <v>4000</v>
      </c>
      <c r="BX152" s="222">
        <f>(1-($D$108+$D$109))*SUMIF(BY$130:BY$136,BY152,BX$130:BX$136)</f>
        <v>0</v>
      </c>
      <c r="BY152" s="223">
        <f t="shared" ref="BY152:BZ154" si="25">MIN(BY$130:BY$136)</f>
        <v>0</v>
      </c>
      <c r="BZ152" s="223">
        <f t="shared" si="25"/>
        <v>16.41</v>
      </c>
      <c r="CZ152" s="1" t="s">
        <v>170</v>
      </c>
      <c r="DA152" s="1" t="s">
        <v>142</v>
      </c>
      <c r="DB152" s="1">
        <f t="shared" si="17"/>
        <v>4000</v>
      </c>
      <c r="DC152" s="1">
        <f t="shared" si="17"/>
        <v>0</v>
      </c>
      <c r="DD152" s="146">
        <f t="shared" si="17"/>
        <v>16.41</v>
      </c>
      <c r="DE152" s="146"/>
      <c r="DF152" s="1" t="s">
        <v>172</v>
      </c>
      <c r="DG152" s="5">
        <f>VLOOKUP(D14,TypeFPE,2,FALSE)</f>
        <v>4000</v>
      </c>
      <c r="DH152" s="146">
        <f t="array" ref="DH152">MIN(IF(CZ147:CZ236="PE2",DD147:DD236))</f>
        <v>16.25</v>
      </c>
      <c r="DI152" s="188">
        <f>SUMIFS($DC$147:$DC$236,$DB$147:$DB$236,$DG152,$DA$147:$DA$236,DI$146,$CZ$147:$CZ$236,$DF152,$DD$147:$DD$236,$DH152)</f>
        <v>0</v>
      </c>
      <c r="DJ152" s="188">
        <f>SUMIFS($DC$147:$DC$236,$DB$147:$DB$236,$DG152,$DA$147:$DA$236,DJ$146,$CZ$147:$CZ$236,$DF152,$DD$147:$DD$236,$DH152)</f>
        <v>0</v>
      </c>
      <c r="DK152" s="188">
        <f>SUMIFS($DC$147:$DC$236,$DB$147:$DB$236,$DG152,$DA$147:$DA$236,DK$146,$CZ$147:$CZ$236,$DF152,$DD$147:$DD$236,$DH152)</f>
        <v>0</v>
      </c>
      <c r="DL152" s="146">
        <f t="shared" si="19"/>
        <v>0</v>
      </c>
    </row>
    <row r="153" spans="49:116" hidden="1" x14ac:dyDescent="0.25">
      <c r="AW153" s="9" t="str">
        <f t="shared" si="6"/>
        <v>Ignore me</v>
      </c>
      <c r="AX153" s="229">
        <f>$H$108</f>
        <v>0</v>
      </c>
      <c r="AY153" s="9">
        <f t="shared" si="20"/>
        <v>4000</v>
      </c>
      <c r="AZ153" s="214">
        <f>$D$108*SUMIF(BA$130:BA$136,BA152,AZ$130:AZ$136)</f>
        <v>0</v>
      </c>
      <c r="BA153" s="215">
        <f>MIN(BA$130:BA$136)</f>
        <v>16.25</v>
      </c>
      <c r="BC153" s="11" t="str">
        <f t="shared" si="8"/>
        <v>Ignore me</v>
      </c>
      <c r="BD153" s="230">
        <f>$H$108</f>
        <v>0</v>
      </c>
      <c r="BE153" s="11">
        <f t="shared" si="21"/>
        <v>4000</v>
      </c>
      <c r="BF153" s="216">
        <f>$D$108*SUMIF(BG$130:BG$136,BG152,BF$130:BF$136)</f>
        <v>0</v>
      </c>
      <c r="BG153" s="217">
        <f>MIN(BG$130:BG$136)</f>
        <v>16.41</v>
      </c>
      <c r="BI153" s="13" t="str">
        <f t="shared" si="10"/>
        <v>Ignore me</v>
      </c>
      <c r="BJ153" s="231">
        <f>$H$108</f>
        <v>0</v>
      </c>
      <c r="BK153" s="13">
        <f t="shared" si="22"/>
        <v>4000</v>
      </c>
      <c r="BL153" s="218">
        <f>$D$108*SUMIF(BM$130:BM$136,BM152,BL$130:BL$136)</f>
        <v>0</v>
      </c>
      <c r="BM153" s="219">
        <f>MIN(BM$130:BM$136)</f>
        <v>16.41</v>
      </c>
      <c r="BO153" s="15" t="str">
        <f t="shared" si="12"/>
        <v>Ignore me</v>
      </c>
      <c r="BP153" s="232">
        <f>$H$108</f>
        <v>0</v>
      </c>
      <c r="BQ153" s="15">
        <f t="shared" si="23"/>
        <v>4000</v>
      </c>
      <c r="BR153" s="220">
        <f>$D$108*SUMIF(BS$130:BS$136,BS152,BR$130:BR$136)</f>
        <v>0</v>
      </c>
      <c r="BS153" s="221">
        <f>MIN(BS$130:BS$136)</f>
        <v>16.41</v>
      </c>
      <c r="BU153" s="17" t="str">
        <f t="shared" si="14"/>
        <v>Ignore me</v>
      </c>
      <c r="BV153" s="233">
        <f>$H$108</f>
        <v>0</v>
      </c>
      <c r="BW153" s="17">
        <f t="shared" si="24"/>
        <v>4000</v>
      </c>
      <c r="BX153" s="222">
        <f>$D$108*SUMIF(BY$130:BY$136,BY152,BX$130:BX$136)</f>
        <v>0</v>
      </c>
      <c r="BY153" s="223">
        <f t="shared" si="25"/>
        <v>0</v>
      </c>
      <c r="BZ153" s="223">
        <f t="shared" si="25"/>
        <v>16.41</v>
      </c>
      <c r="CZ153" s="1" t="s">
        <v>172</v>
      </c>
      <c r="DA153" s="1" t="s">
        <v>140</v>
      </c>
      <c r="DB153" s="1">
        <f t="shared" si="17"/>
        <v>4000</v>
      </c>
      <c r="DC153" s="1">
        <f t="shared" si="17"/>
        <v>0</v>
      </c>
      <c r="DD153" s="146">
        <f t="shared" si="17"/>
        <v>16.25</v>
      </c>
      <c r="DE153" s="146"/>
      <c r="DF153" s="1" t="s">
        <v>172</v>
      </c>
      <c r="DG153" s="5">
        <f>DG152</f>
        <v>4000</v>
      </c>
      <c r="DH153" s="146">
        <f t="array" ref="DH153">MAX(IF(CZ147:CZ236="PE2",DD147:DD236))</f>
        <v>16.41</v>
      </c>
      <c r="DI153" s="188">
        <f>IF($DH153=$DH152,0,SUMIFS($DC$147:$DC$236,$DB$147:$DB$236,$DG153,$DA$147:$DA$236,DI$146,$CZ$147:$CZ$236,$DF153,$DD$147:$DD$236,$DH153))</f>
        <v>0</v>
      </c>
      <c r="DJ153" s="188">
        <f>IF($DH153=$DH152,0,SUMIFS($DC$147:$DC$236,$DB$147:$DB$236,$DG153,$DA$147:$DA$236,DJ$146,$CZ$147:$CZ$236,$DF153,$DD$147:$DD$236,$DH153))</f>
        <v>0</v>
      </c>
      <c r="DK153" s="188">
        <f>IF($DH153=$DH152,0,SUMIFS($DC$147:$DC$236,$DB$147:$DB$236,$DG153,$DA$147:$DA$236,DK$146,$CZ$147:$CZ$236,$DF153,$DD$147:$DD$236,$DH153))</f>
        <v>0</v>
      </c>
      <c r="DL153" s="146">
        <f t="shared" si="19"/>
        <v>0</v>
      </c>
    </row>
    <row r="154" spans="49:116" hidden="1" x14ac:dyDescent="0.25">
      <c r="AW154" s="9" t="str">
        <f t="shared" si="6"/>
        <v>Ignore me</v>
      </c>
      <c r="AX154" s="229">
        <f>$H$109</f>
        <v>0</v>
      </c>
      <c r="AY154" s="9">
        <f t="shared" si="20"/>
        <v>4000</v>
      </c>
      <c r="AZ154" s="214">
        <f>$D$109*SUMIF(BA$130:BA$136,BA152,AZ$130:AZ$136)</f>
        <v>0</v>
      </c>
      <c r="BA154" s="215">
        <f>MIN(BA$130:BA$136)</f>
        <v>16.25</v>
      </c>
      <c r="BC154" s="11" t="str">
        <f t="shared" si="8"/>
        <v>Ignore me</v>
      </c>
      <c r="BD154" s="230">
        <f>$H$109</f>
        <v>0</v>
      </c>
      <c r="BE154" s="11">
        <f t="shared" si="21"/>
        <v>4000</v>
      </c>
      <c r="BF154" s="216">
        <f>$D$109*SUMIF(BG$130:BG$136,BG152,BF$130:BF$136)</f>
        <v>0</v>
      </c>
      <c r="BG154" s="217">
        <f>MIN(BG$130:BG$136)</f>
        <v>16.41</v>
      </c>
      <c r="BI154" s="13" t="str">
        <f t="shared" si="10"/>
        <v>Ignore me</v>
      </c>
      <c r="BJ154" s="231">
        <f>$H$109</f>
        <v>0</v>
      </c>
      <c r="BK154" s="13">
        <f t="shared" si="22"/>
        <v>4000</v>
      </c>
      <c r="BL154" s="218">
        <f>$D$109*SUMIF(BM$130:BM$136,BM152,BL$130:BL$136)</f>
        <v>0</v>
      </c>
      <c r="BM154" s="219">
        <f>MIN(BM$130:BM$136)</f>
        <v>16.41</v>
      </c>
      <c r="BO154" s="15" t="str">
        <f t="shared" si="12"/>
        <v>Ignore me</v>
      </c>
      <c r="BP154" s="232">
        <f>$H$109</f>
        <v>0</v>
      </c>
      <c r="BQ154" s="15">
        <f t="shared" si="23"/>
        <v>4000</v>
      </c>
      <c r="BR154" s="220">
        <f>$D$109*SUMIF(BS$130:BS$136,BS152,BR$130:BR$136)</f>
        <v>0</v>
      </c>
      <c r="BS154" s="221">
        <f>MIN(BS$130:BS$136)</f>
        <v>16.41</v>
      </c>
      <c r="BU154" s="17" t="str">
        <f t="shared" si="14"/>
        <v>Ignore me</v>
      </c>
      <c r="BV154" s="233">
        <f>$H$109</f>
        <v>0</v>
      </c>
      <c r="BW154" s="17">
        <f t="shared" si="24"/>
        <v>4000</v>
      </c>
      <c r="BX154" s="222">
        <f>$D$109*SUMIF(BY$130:BY$136,BY152,BX$130:BX$136)</f>
        <v>0</v>
      </c>
      <c r="BY154" s="223">
        <f t="shared" si="25"/>
        <v>0</v>
      </c>
      <c r="BZ154" s="223">
        <f t="shared" si="25"/>
        <v>16.41</v>
      </c>
      <c r="CZ154" s="1" t="s">
        <v>172</v>
      </c>
      <c r="DA154" s="1" t="s">
        <v>141</v>
      </c>
      <c r="DB154" s="1">
        <f t="shared" si="17"/>
        <v>4000</v>
      </c>
      <c r="DC154" s="1">
        <f t="shared" si="17"/>
        <v>0</v>
      </c>
      <c r="DD154" s="146">
        <f t="shared" si="17"/>
        <v>16.25</v>
      </c>
      <c r="DE154" s="146"/>
      <c r="DF154" s="1" t="s">
        <v>173</v>
      </c>
      <c r="DG154" s="5">
        <f>VLOOKUP(D16,TypeFPE,2,FALSE)</f>
        <v>4000</v>
      </c>
      <c r="DH154" s="146">
        <f t="array" ref="DH154">MIN(IF(CZ147:CZ236="PE3",DD147:DD236))</f>
        <v>16.25</v>
      </c>
      <c r="DI154" s="188">
        <f>SUMIFS($DC$147:$DC$236,$DB$147:$DB$236,$DG154,$DA$147:$DA$236,DI$146,$CZ$147:$CZ$236,$DF154,$DD$147:$DD$236,$DH154)</f>
        <v>0</v>
      </c>
      <c r="DJ154" s="188">
        <f>SUMIFS($DC$147:$DC$236,$DB$147:$DB$236,$DG154,$DA$147:$DA$236,DJ$146,$CZ$147:$CZ$236,$DF154,$DD$147:$DD$236,$DH154)</f>
        <v>0</v>
      </c>
      <c r="DK154" s="188">
        <f>SUMIFS($DC$147:$DC$236,$DB$147:$DB$236,$DG154,$DA$147:$DA$236,DK$146,$CZ$147:$CZ$236,$DF154,$DD$147:$DD$236,$DH154)</f>
        <v>0</v>
      </c>
      <c r="DL154" s="146">
        <f t="shared" si="19"/>
        <v>0</v>
      </c>
    </row>
    <row r="155" spans="49:116" hidden="1" x14ac:dyDescent="0.25">
      <c r="AW155" s="9" t="str">
        <f t="shared" si="6"/>
        <v>Ignore me</v>
      </c>
      <c r="AX155" s="229">
        <f>$H$107</f>
        <v>9</v>
      </c>
      <c r="AY155" s="9">
        <f t="shared" si="20"/>
        <v>4000</v>
      </c>
      <c r="AZ155" s="214">
        <f>(1-($D$108+$D$109))*IF(BA152=BA155,0,SUMIF(BA$130:BA$136,BA155,AZ$130:AZ$136))</f>
        <v>0</v>
      </c>
      <c r="BA155" s="215">
        <f>MAX(BA$130:BA$136)</f>
        <v>16.41</v>
      </c>
      <c r="BC155" s="11" t="str">
        <f t="shared" si="8"/>
        <v>Ignore me</v>
      </c>
      <c r="BD155" s="230">
        <f>$H$107</f>
        <v>9</v>
      </c>
      <c r="BE155" s="11">
        <f t="shared" si="21"/>
        <v>4000</v>
      </c>
      <c r="BF155" s="216">
        <f>(1-($D$108+$D$109))*IF(BG152=BG155,0,SUMIF(BG$130:BG$136,BG155,BF$130:BF$136))</f>
        <v>0</v>
      </c>
      <c r="BG155" s="217">
        <f>MAX(BG$130:BG$136)</f>
        <v>16.41</v>
      </c>
      <c r="BI155" s="13" t="str">
        <f t="shared" si="10"/>
        <v>Ignore me</v>
      </c>
      <c r="BJ155" s="231">
        <f>$H$107</f>
        <v>9</v>
      </c>
      <c r="BK155" s="13">
        <f t="shared" si="22"/>
        <v>4000</v>
      </c>
      <c r="BL155" s="218">
        <f>(1-($D$108+$D$109))*IF(BM152=BM155,0,SUMIF(BM$130:BM$136,BM155,BL$130:BL$136))</f>
        <v>0</v>
      </c>
      <c r="BM155" s="219">
        <f>MAX(BM$130:BM$136)</f>
        <v>16.41</v>
      </c>
      <c r="BO155" s="15" t="str">
        <f t="shared" si="12"/>
        <v>Ignore me</v>
      </c>
      <c r="BP155" s="232">
        <f>$H$107</f>
        <v>9</v>
      </c>
      <c r="BQ155" s="15">
        <f t="shared" si="23"/>
        <v>4000</v>
      </c>
      <c r="BR155" s="220">
        <f>(1-($D$108+$D$109))*IF(BS152=BS155,0,SUMIF(BS$130:BS$136,BS155,BR$130:BR$136))</f>
        <v>0</v>
      </c>
      <c r="BS155" s="221">
        <f>MAX(BS$130:BS$136)</f>
        <v>16.41</v>
      </c>
      <c r="BU155" s="17" t="str">
        <f t="shared" si="14"/>
        <v>Ignore me</v>
      </c>
      <c r="BV155" s="233">
        <f>$H$107</f>
        <v>9</v>
      </c>
      <c r="BW155" s="17">
        <f t="shared" si="24"/>
        <v>4000</v>
      </c>
      <c r="BX155" s="222">
        <f>(1-($D$108+$D$109))*IF(BY152=BY155,0,SUMIF(BY$130:BY$136,BY155,BX$130:BX$136))</f>
        <v>0</v>
      </c>
      <c r="BY155" s="223">
        <f t="shared" ref="BY155:BZ157" si="26">MAX(BY$130:BY$136)</f>
        <v>0</v>
      </c>
      <c r="BZ155" s="223">
        <f t="shared" si="26"/>
        <v>16.41</v>
      </c>
      <c r="CZ155" s="1" t="s">
        <v>172</v>
      </c>
      <c r="DA155" s="1" t="s">
        <v>142</v>
      </c>
      <c r="DB155" s="1">
        <f t="shared" si="17"/>
        <v>4000</v>
      </c>
      <c r="DC155" s="1">
        <f t="shared" si="17"/>
        <v>0</v>
      </c>
      <c r="DD155" s="146">
        <f t="shared" si="17"/>
        <v>16.25</v>
      </c>
      <c r="DE155" s="146"/>
      <c r="DF155" s="1" t="s">
        <v>173</v>
      </c>
      <c r="DG155" s="5">
        <f>DG154</f>
        <v>4000</v>
      </c>
      <c r="DH155" s="146">
        <f t="array" ref="DH155">MAX(IF(CZ147:CZ236="PE3",DD147:DD236))</f>
        <v>16.41</v>
      </c>
      <c r="DI155" s="188">
        <f>IF($DH155=$DH154,0,SUMIFS($DC$147:$DC$236,$DB$147:$DB$236,$DG155,$DA$147:$DA$236,DI$146,$CZ$147:$CZ$236,$DF155,$DD$147:$DD$236,$DH155))</f>
        <v>0</v>
      </c>
      <c r="DJ155" s="188">
        <f>IF($DH155=$DH154,0,SUMIFS($DC$147:$DC$236,$DB$147:$DB$236,$DG155,$DA$147:$DA$236,DJ$146,$CZ$147:$CZ$236,$DF155,$DD$147:$DD$236,$DH155))</f>
        <v>0</v>
      </c>
      <c r="DK155" s="188">
        <f>IF($DH155=$DH154,0,SUMIFS($DC$147:$DC$236,$DB$147:$DB$236,$DG155,$DA$147:$DA$236,DK$146,$CZ$147:$CZ$236,$DF155,$DD$147:$DD$236,$DH155))</f>
        <v>0</v>
      </c>
      <c r="DL155" s="146">
        <f t="shared" si="19"/>
        <v>0</v>
      </c>
    </row>
    <row r="156" spans="49:116" hidden="1" x14ac:dyDescent="0.25">
      <c r="AW156" s="9" t="str">
        <f t="shared" si="6"/>
        <v>Ignore me</v>
      </c>
      <c r="AX156" s="229">
        <f>$H$108</f>
        <v>0</v>
      </c>
      <c r="AY156" s="9">
        <f t="shared" si="20"/>
        <v>4000</v>
      </c>
      <c r="AZ156" s="214">
        <f>$D$108*IF(BA152=BA155,0,SUMIF(BA$130:BA$136,BA155,AZ$130:AZ$136))</f>
        <v>0</v>
      </c>
      <c r="BA156" s="215">
        <f>MAX(BA$130:BA$136)</f>
        <v>16.41</v>
      </c>
      <c r="BC156" s="11" t="str">
        <f t="shared" si="8"/>
        <v>Ignore me</v>
      </c>
      <c r="BD156" s="230">
        <f>$H$108</f>
        <v>0</v>
      </c>
      <c r="BE156" s="11">
        <f t="shared" si="21"/>
        <v>4000</v>
      </c>
      <c r="BF156" s="216">
        <f>$D$108*IF(BG152=BG155,0,SUMIF(BG$130:BG$136,BG155,BF$130:BF$136))</f>
        <v>0</v>
      </c>
      <c r="BG156" s="217">
        <f>MAX(BG$130:BG$136)</f>
        <v>16.41</v>
      </c>
      <c r="BI156" s="13" t="str">
        <f t="shared" si="10"/>
        <v>Ignore me</v>
      </c>
      <c r="BJ156" s="231">
        <f>$H$108</f>
        <v>0</v>
      </c>
      <c r="BK156" s="13">
        <f t="shared" si="22"/>
        <v>4000</v>
      </c>
      <c r="BL156" s="218">
        <f>$D$108*IF(BM152=BM155,0,SUMIF(BM$130:BM$136,BM155,BL$130:BL$136))</f>
        <v>0</v>
      </c>
      <c r="BM156" s="219">
        <f>MAX(BM$130:BM$136)</f>
        <v>16.41</v>
      </c>
      <c r="BO156" s="15" t="str">
        <f t="shared" si="12"/>
        <v>Ignore me</v>
      </c>
      <c r="BP156" s="232">
        <f>$H$108</f>
        <v>0</v>
      </c>
      <c r="BQ156" s="15">
        <f t="shared" si="23"/>
        <v>4000</v>
      </c>
      <c r="BR156" s="220">
        <f>$D$108*IF(BS152=BS155,0,SUMIF(BS$130:BS$136,BS155,BR$130:BR$136))</f>
        <v>0</v>
      </c>
      <c r="BS156" s="221">
        <f>MAX(BS$130:BS$136)</f>
        <v>16.41</v>
      </c>
      <c r="BU156" s="17" t="str">
        <f t="shared" si="14"/>
        <v>Ignore me</v>
      </c>
      <c r="BV156" s="233">
        <f>$H$108</f>
        <v>0</v>
      </c>
      <c r="BW156" s="17">
        <f t="shared" si="24"/>
        <v>4000</v>
      </c>
      <c r="BX156" s="222">
        <f>$D$108*IF(BY152=BY155,0,SUMIF(BY$130:BY$136,BY155,BX$130:BX$136))</f>
        <v>0</v>
      </c>
      <c r="BY156" s="223">
        <f t="shared" si="26"/>
        <v>0</v>
      </c>
      <c r="BZ156" s="223">
        <f t="shared" si="26"/>
        <v>16.41</v>
      </c>
      <c r="CZ156" s="1" t="s">
        <v>172</v>
      </c>
      <c r="DA156" s="1" t="s">
        <v>140</v>
      </c>
      <c r="DB156" s="1">
        <f t="shared" si="17"/>
        <v>4000</v>
      </c>
      <c r="DC156" s="1">
        <f t="shared" si="17"/>
        <v>0</v>
      </c>
      <c r="DD156" s="146">
        <f t="shared" si="17"/>
        <v>16.41</v>
      </c>
      <c r="DE156" s="146"/>
      <c r="DG156" s="5"/>
      <c r="DH156" s="146"/>
      <c r="DI156" s="188"/>
      <c r="DJ156" s="188"/>
      <c r="DK156" s="188"/>
      <c r="DL156" s="146"/>
    </row>
    <row r="157" spans="49:116" hidden="1" x14ac:dyDescent="0.25">
      <c r="AW157" s="9" t="str">
        <f t="shared" si="6"/>
        <v>Ignore me</v>
      </c>
      <c r="AX157" s="229">
        <f>$H$109</f>
        <v>0</v>
      </c>
      <c r="AY157" s="9">
        <f t="shared" si="20"/>
        <v>4000</v>
      </c>
      <c r="AZ157" s="214">
        <f>$D$109*IF(BA152=BA155,0,SUMIF(BA$130:BA$136,BA155,AZ$130:AZ$136))</f>
        <v>0</v>
      </c>
      <c r="BA157" s="215">
        <f>MAX(BA$130:BA$136)</f>
        <v>16.41</v>
      </c>
      <c r="BC157" s="11" t="str">
        <f t="shared" si="8"/>
        <v>Ignore me</v>
      </c>
      <c r="BD157" s="230">
        <f>$H$109</f>
        <v>0</v>
      </c>
      <c r="BE157" s="11">
        <f t="shared" si="21"/>
        <v>4000</v>
      </c>
      <c r="BF157" s="216">
        <f>$D$109*IF(BG152=BG155,0,SUMIF(BG$130:BG$136,BG155,BF$130:BF$136))</f>
        <v>0</v>
      </c>
      <c r="BG157" s="217">
        <f>MAX(BG$130:BG$136)</f>
        <v>16.41</v>
      </c>
      <c r="BI157" s="13" t="str">
        <f t="shared" si="10"/>
        <v>Ignore me</v>
      </c>
      <c r="BJ157" s="231">
        <f>$H$109</f>
        <v>0</v>
      </c>
      <c r="BK157" s="13">
        <f t="shared" si="22"/>
        <v>4000</v>
      </c>
      <c r="BL157" s="218">
        <f>$D$109*IF(BM152=BM155,0,SUMIF(BM$130:BM$136,BM155,BL$130:BL$136))</f>
        <v>0</v>
      </c>
      <c r="BM157" s="219">
        <f>MAX(BM$130:BM$136)</f>
        <v>16.41</v>
      </c>
      <c r="BO157" s="15" t="str">
        <f t="shared" si="12"/>
        <v>Ignore me</v>
      </c>
      <c r="BP157" s="232">
        <f>$H$109</f>
        <v>0</v>
      </c>
      <c r="BQ157" s="15">
        <f t="shared" si="23"/>
        <v>4000</v>
      </c>
      <c r="BR157" s="220">
        <f>$D$109*IF(BS152=BS155,0,SUMIF(BS$130:BS$136,BS155,BR$130:BR$136))</f>
        <v>0</v>
      </c>
      <c r="BS157" s="221">
        <f>MAX(BS$130:BS$136)</f>
        <v>16.41</v>
      </c>
      <c r="BU157" s="17" t="str">
        <f t="shared" si="14"/>
        <v>Ignore me</v>
      </c>
      <c r="BV157" s="233">
        <f>$H$109</f>
        <v>0</v>
      </c>
      <c r="BW157" s="17">
        <f t="shared" si="24"/>
        <v>4000</v>
      </c>
      <c r="BX157" s="222">
        <f>$D$109*IF(BY152=BY155,0,SUMIF(BY$130:BY$136,BY155,BX$130:BX$136))</f>
        <v>0</v>
      </c>
      <c r="BY157" s="223">
        <f t="shared" si="26"/>
        <v>0</v>
      </c>
      <c r="BZ157" s="223">
        <f t="shared" si="26"/>
        <v>16.41</v>
      </c>
      <c r="CZ157" s="1" t="s">
        <v>172</v>
      </c>
      <c r="DA157" s="1" t="s">
        <v>141</v>
      </c>
      <c r="DB157" s="1">
        <f t="shared" si="17"/>
        <v>4000</v>
      </c>
      <c r="DC157" s="1">
        <f t="shared" si="17"/>
        <v>0</v>
      </c>
      <c r="DD157" s="146">
        <f t="shared" si="17"/>
        <v>16.41</v>
      </c>
      <c r="DE157" s="146"/>
      <c r="DG157" s="151" t="s">
        <v>168</v>
      </c>
      <c r="DH157" s="151" t="s">
        <v>139</v>
      </c>
      <c r="DI157" s="151" t="s">
        <v>140</v>
      </c>
      <c r="DJ157" s="151" t="s">
        <v>141</v>
      </c>
      <c r="DK157" s="151" t="s">
        <v>142</v>
      </c>
      <c r="DL157" s="151" t="s">
        <v>169</v>
      </c>
    </row>
    <row r="158" spans="49:116" hidden="1" x14ac:dyDescent="0.25">
      <c r="AW158" s="9" t="str">
        <f t="shared" si="6"/>
        <v>Ignore me</v>
      </c>
      <c r="AX158" s="229">
        <f>$H$107</f>
        <v>9</v>
      </c>
      <c r="AY158" s="9">
        <f t="shared" ref="AY158:AY163" si="27">$AL$104</f>
        <v>4000</v>
      </c>
      <c r="AZ158" s="214">
        <f>(1-($D$108+$D$109))*SUMIF(BA$137:BA$143,BA158,AZ$137:AZ$143)</f>
        <v>0</v>
      </c>
      <c r="BA158" s="215">
        <f>MIN(BA$137:BA$143)</f>
        <v>16.25</v>
      </c>
      <c r="BC158" s="11" t="str">
        <f t="shared" si="8"/>
        <v>Ignore me</v>
      </c>
      <c r="BD158" s="230">
        <f>$H$107</f>
        <v>9</v>
      </c>
      <c r="BE158" s="11">
        <f t="shared" ref="BE158:BE163" si="28">$AL$104</f>
        <v>4000</v>
      </c>
      <c r="BF158" s="216">
        <f>(1-($D$108+$D$109))*SUMIF(BG$137:BG$143,BG158,BF$137:BF$143)</f>
        <v>0</v>
      </c>
      <c r="BG158" s="217">
        <f>MIN(BG$137:BG$143)</f>
        <v>16.41</v>
      </c>
      <c r="BI158" s="13" t="str">
        <f t="shared" si="10"/>
        <v>Ignore me</v>
      </c>
      <c r="BJ158" s="231">
        <f>$H$107</f>
        <v>9</v>
      </c>
      <c r="BK158" s="13">
        <f t="shared" ref="BK158:BK163" si="29">$AL$104</f>
        <v>4000</v>
      </c>
      <c r="BL158" s="218">
        <f>(1-($D$108+$D$109))*SUMIF(BM$137:BM$143,BM158,BL$137:BL$143)</f>
        <v>0</v>
      </c>
      <c r="BM158" s="219">
        <f>MIN(BM$137:BM$143)</f>
        <v>16.41</v>
      </c>
      <c r="BO158" s="15" t="str">
        <f t="shared" si="12"/>
        <v>Ignore me</v>
      </c>
      <c r="BP158" s="232">
        <f>$H$107</f>
        <v>9</v>
      </c>
      <c r="BQ158" s="15">
        <f t="shared" ref="BQ158:BQ163" si="30">$AL$104</f>
        <v>4000</v>
      </c>
      <c r="BR158" s="220">
        <f>(1-($D$108+$D$109))*SUMIF(BS$137:BS$143,BS158,BR$137:BR$143)</f>
        <v>0</v>
      </c>
      <c r="BS158" s="221">
        <f>MIN(BS$137:BS$143)</f>
        <v>16.41</v>
      </c>
      <c r="BU158" s="17" t="str">
        <f t="shared" si="14"/>
        <v>Ignore me</v>
      </c>
      <c r="BV158" s="233">
        <f>$H$107</f>
        <v>9</v>
      </c>
      <c r="BW158" s="17">
        <f t="shared" ref="BW158:BW163" si="31">$AL$104</f>
        <v>4000</v>
      </c>
      <c r="BX158" s="222">
        <f>(1-($D$108+$D$109))*SUMIF(BY$137:BY$143,BY158,BX$137:BX$143)</f>
        <v>0</v>
      </c>
      <c r="BY158" s="223">
        <f t="shared" ref="BY158:BZ160" si="32">MIN(BY$137:BY$143)</f>
        <v>0</v>
      </c>
      <c r="BZ158" s="223">
        <f t="shared" si="32"/>
        <v>16.41</v>
      </c>
      <c r="CZ158" s="1" t="s">
        <v>172</v>
      </c>
      <c r="DA158" s="1" t="s">
        <v>142</v>
      </c>
      <c r="DB158" s="1">
        <f t="shared" si="17"/>
        <v>4000</v>
      </c>
      <c r="DC158" s="1">
        <f t="shared" si="17"/>
        <v>0</v>
      </c>
      <c r="DD158" s="146">
        <f t="shared" si="17"/>
        <v>16.41</v>
      </c>
      <c r="DE158" s="146"/>
      <c r="DF158" s="1">
        <v>1</v>
      </c>
      <c r="DG158" s="151" t="str">
        <f t="array" ref="DG158">IFERROR(INDEX(DG$150:DG$155, SMALL(IF($DL$150:$DL$155&lt;&gt;0, ROW(DG$150:DG$155)-MIN(ROW(DG$150:DG$155))+1, ""), ROW(A1))), "")</f>
        <v/>
      </c>
      <c r="DH158" s="151" t="str" cm="1">
        <f t="array" ref="DH158">IFERROR(INDEX(DH$150:DH$155, SMALL(IF($DL$150:$DL$155&lt;&gt;0, ROW(DH$150:DH$155)-MIN(ROW(DH$150:DH$155))+1, ""), ROW(B1))), "")</f>
        <v/>
      </c>
      <c r="DI158" s="188" t="str">
        <f t="array" ref="DI158">IFERROR(INDEX(DI$150:DI$155, SMALL(IF($DL$150:$DL$155&lt;&gt;0, ROW(DI$150:DI$155)-MIN(ROW(DI$150:DI$155))+1, ""), ROW(B1))), "")</f>
        <v/>
      </c>
      <c r="DJ158" s="239" t="str">
        <f t="array" ref="DJ158">IFERROR(INDEX(DJ$150:DJ$155, SMALL(IF($DL$150:$DL$155&lt;&gt;0, ROW(DJ$150:DJ$155)-MIN(ROW(DJ$150:DJ$155))+1, ""), ROW(C1))), "")</f>
        <v/>
      </c>
      <c r="DK158" s="239" t="str">
        <f t="array" ref="DK158">IFERROR(INDEX(DK$150:DK$155, SMALL(IF($DL$150:$DL$155&lt;&gt;0, ROW(DK$150:DK$155)-MIN(ROW(DK$150:DK$155))+1, ""), ROW(D1))), "")</f>
        <v/>
      </c>
      <c r="DL158" s="146" t="str">
        <f t="array" ref="DL158">IFERROR(INDEX(DL$150:DL$155, SMALL(IF($DL$150:$DL$155&lt;&gt;0, ROW(DL$150:DL$155)-MIN(ROW(DL$150:DL$155))+1, ""), ROW(E1))), "")</f>
        <v/>
      </c>
    </row>
    <row r="159" spans="49:116" hidden="1" x14ac:dyDescent="0.25">
      <c r="AW159" s="9" t="str">
        <f t="shared" si="6"/>
        <v>Ignore me</v>
      </c>
      <c r="AX159" s="229">
        <f>$H$108</f>
        <v>0</v>
      </c>
      <c r="AY159" s="9">
        <f t="shared" si="27"/>
        <v>4000</v>
      </c>
      <c r="AZ159" s="214">
        <f>$D$108*SUMIF(BA$137:BA$143,BA158,AZ$137:AZ$143)</f>
        <v>0</v>
      </c>
      <c r="BA159" s="215">
        <f>MIN(BA$137:BA$143)</f>
        <v>16.25</v>
      </c>
      <c r="BC159" s="11" t="str">
        <f t="shared" si="8"/>
        <v>Ignore me</v>
      </c>
      <c r="BD159" s="230">
        <f>$H$108</f>
        <v>0</v>
      </c>
      <c r="BE159" s="11">
        <f t="shared" si="28"/>
        <v>4000</v>
      </c>
      <c r="BF159" s="216">
        <f>$D$108*SUMIF(BG$137:BG$143,BG158,BF$137:BF$143)</f>
        <v>0</v>
      </c>
      <c r="BG159" s="217">
        <f>MIN(BG$137:BG$143)</f>
        <v>16.41</v>
      </c>
      <c r="BI159" s="13" t="str">
        <f t="shared" si="10"/>
        <v>Ignore me</v>
      </c>
      <c r="BJ159" s="231">
        <f>$H$108</f>
        <v>0</v>
      </c>
      <c r="BK159" s="13">
        <f t="shared" si="29"/>
        <v>4000</v>
      </c>
      <c r="BL159" s="218">
        <f>$D$108*SUMIF(BM$137:BM$143,BM158,BL$137:BL$143)</f>
        <v>0</v>
      </c>
      <c r="BM159" s="219">
        <f>MIN(BM$137:BM$143)</f>
        <v>16.41</v>
      </c>
      <c r="BO159" s="15" t="str">
        <f t="shared" si="12"/>
        <v>Ignore me</v>
      </c>
      <c r="BP159" s="232">
        <f>$H$108</f>
        <v>0</v>
      </c>
      <c r="BQ159" s="15">
        <f t="shared" si="30"/>
        <v>4000</v>
      </c>
      <c r="BR159" s="220">
        <f>$D$108*SUMIF(BS$137:BS$143,BS158,BR$137:BR$143)</f>
        <v>0</v>
      </c>
      <c r="BS159" s="221">
        <f>MIN(BS$137:BS$143)</f>
        <v>16.41</v>
      </c>
      <c r="BU159" s="17" t="str">
        <f t="shared" si="14"/>
        <v>Ignore me</v>
      </c>
      <c r="BV159" s="233">
        <f>$H$108</f>
        <v>0</v>
      </c>
      <c r="BW159" s="17">
        <f t="shared" si="31"/>
        <v>4000</v>
      </c>
      <c r="BX159" s="222">
        <f>$D$108*SUMIF(BY$137:BY$143,BY158,BX$137:BX$143)</f>
        <v>0</v>
      </c>
      <c r="BY159" s="223">
        <f t="shared" si="32"/>
        <v>0</v>
      </c>
      <c r="BZ159" s="223">
        <f t="shared" si="32"/>
        <v>16.41</v>
      </c>
      <c r="CZ159" s="1" t="s">
        <v>173</v>
      </c>
      <c r="DA159" s="1" t="s">
        <v>140</v>
      </c>
      <c r="DB159" s="1">
        <f t="shared" si="17"/>
        <v>4000</v>
      </c>
      <c r="DC159" s="1">
        <f t="shared" si="17"/>
        <v>0</v>
      </c>
      <c r="DD159" s="146">
        <f t="shared" si="17"/>
        <v>16.25</v>
      </c>
      <c r="DE159" s="146"/>
      <c r="DF159" s="1">
        <v>2</v>
      </c>
      <c r="DG159" s="151" t="str">
        <f t="array" ref="DG159">IFERROR(INDEX(DG$150:DG$155, SMALL(IF($DL$150:$DL$155&lt;&gt;0, ROW(DG$150:DG$155)-MIN(ROW(DG$150:DG$155))+1, ""), ROW(A2))), "")</f>
        <v/>
      </c>
      <c r="DH159" s="151" t="str" cm="1">
        <f t="array" ref="DH159">IFERROR(INDEX(DH$150:DH$155, SMALL(IF($DL$150:$DL$155&lt;&gt;0, ROW(DH$150:DH$155)-MIN(ROW(DH$150:DH$155))+1, ""), ROW(B2))), "")</f>
        <v/>
      </c>
      <c r="DI159" s="188" t="str">
        <f t="array" ref="DI159">IFERROR(INDEX(DI$150:DI$155, SMALL(IF($DL$150:$DL$155&lt;&gt;0, ROW(DI$150:DI$155)-MIN(ROW(DI$150:DI$155))+1, ""), ROW(B2))), "")</f>
        <v/>
      </c>
      <c r="DJ159" s="239" t="str">
        <f t="array" ref="DJ159">IFERROR(INDEX(DJ$150:DJ$155, SMALL(IF($DL$150:$DL$155&lt;&gt;0, ROW(DJ$150:DJ$155)-MIN(ROW(DJ$150:DJ$155))+1, ""), ROW(C2))), "")</f>
        <v/>
      </c>
      <c r="DK159" s="239" t="str">
        <f t="array" ref="DK159">IFERROR(INDEX(DK$150:DK$155, SMALL(IF($DL$150:$DL$155&lt;&gt;0, ROW(DK$150:DK$155)-MIN(ROW(DK$150:DK$155))+1, ""), ROW(D2))), "")</f>
        <v/>
      </c>
      <c r="DL159" s="146" t="str">
        <f t="array" ref="DL159">IFERROR(INDEX(DL$150:DL$155, SMALL(IF($DL$150:$DL$155&lt;&gt;0, ROW(DL$150:DL$155)-MIN(ROW(DL$150:DL$155))+1, ""), ROW(E2))), "")</f>
        <v/>
      </c>
    </row>
    <row r="160" spans="49:116" hidden="1" x14ac:dyDescent="0.25">
      <c r="AW160" s="9" t="str">
        <f t="shared" si="6"/>
        <v>Ignore me</v>
      </c>
      <c r="AX160" s="229">
        <f>$H$109</f>
        <v>0</v>
      </c>
      <c r="AY160" s="9">
        <f t="shared" si="27"/>
        <v>4000</v>
      </c>
      <c r="AZ160" s="214">
        <f>$D$109*SUMIF(BA$137:BA$143,BA158,AZ$137:AZ$143)</f>
        <v>0</v>
      </c>
      <c r="BA160" s="215">
        <f>MIN(BA$137:BA$143)</f>
        <v>16.25</v>
      </c>
      <c r="BC160" s="11" t="str">
        <f t="shared" si="8"/>
        <v>Ignore me</v>
      </c>
      <c r="BD160" s="230">
        <f>$H$109</f>
        <v>0</v>
      </c>
      <c r="BE160" s="11">
        <f t="shared" si="28"/>
        <v>4000</v>
      </c>
      <c r="BF160" s="216">
        <f>$D$109*SUMIF(BG$137:BG$143,BG158,BF$137:BF$143)</f>
        <v>0</v>
      </c>
      <c r="BG160" s="217">
        <f>MIN(BG$137:BG$143)</f>
        <v>16.41</v>
      </c>
      <c r="BI160" s="13" t="str">
        <f t="shared" si="10"/>
        <v>Ignore me</v>
      </c>
      <c r="BJ160" s="231">
        <f>$H$109</f>
        <v>0</v>
      </c>
      <c r="BK160" s="13">
        <f t="shared" si="29"/>
        <v>4000</v>
      </c>
      <c r="BL160" s="218">
        <f>$D$109*SUMIF(BM$137:BM$143,BM158,BL$137:BL$143)</f>
        <v>0</v>
      </c>
      <c r="BM160" s="219">
        <f>MIN(BM$137:BM$143)</f>
        <v>16.41</v>
      </c>
      <c r="BO160" s="15" t="str">
        <f t="shared" si="12"/>
        <v>Ignore me</v>
      </c>
      <c r="BP160" s="232">
        <f>$H$109</f>
        <v>0</v>
      </c>
      <c r="BQ160" s="15">
        <f t="shared" si="30"/>
        <v>4000</v>
      </c>
      <c r="BR160" s="220">
        <f>$D$109*SUMIF(BS$137:BS$143,BS158,BR$137:BR$143)</f>
        <v>0</v>
      </c>
      <c r="BS160" s="221">
        <f>MIN(BS$137:BS$143)</f>
        <v>16.41</v>
      </c>
      <c r="BU160" s="17" t="str">
        <f t="shared" si="14"/>
        <v>Ignore me</v>
      </c>
      <c r="BV160" s="233">
        <f>$H$109</f>
        <v>0</v>
      </c>
      <c r="BW160" s="17">
        <f t="shared" si="31"/>
        <v>4000</v>
      </c>
      <c r="BX160" s="222">
        <f>$D$109*SUMIF(BY$137:BY$143,BY158,BX$137:BX$143)</f>
        <v>0</v>
      </c>
      <c r="BY160" s="223">
        <f t="shared" si="32"/>
        <v>0</v>
      </c>
      <c r="BZ160" s="223">
        <f t="shared" si="32"/>
        <v>16.41</v>
      </c>
      <c r="CZ160" s="1" t="s">
        <v>173</v>
      </c>
      <c r="DA160" s="1" t="s">
        <v>141</v>
      </c>
      <c r="DB160" s="1">
        <f t="shared" si="17"/>
        <v>4000</v>
      </c>
      <c r="DC160" s="1">
        <f t="shared" si="17"/>
        <v>0</v>
      </c>
      <c r="DD160" s="146">
        <f t="shared" si="17"/>
        <v>16.25</v>
      </c>
      <c r="DE160" s="146"/>
      <c r="DF160" s="1">
        <v>3</v>
      </c>
      <c r="DG160" s="151" t="str">
        <f t="array" ref="DG160">IFERROR(INDEX(DG$150:DG$155, SMALL(IF($DL$150:$DL$155&lt;&gt;0, ROW(DG$150:DG$155)-MIN(ROW(DG$150:DG$155))+1, ""), ROW(A3))), "")</f>
        <v/>
      </c>
      <c r="DH160" s="151" t="str" cm="1">
        <f t="array" ref="DH160">IFERROR(INDEX(DH$150:DH$155, SMALL(IF($DL$150:$DL$155&lt;&gt;0, ROW(DH$150:DH$155)-MIN(ROW(DH$150:DH$155))+1, ""), ROW(B3))), "")</f>
        <v/>
      </c>
      <c r="DI160" s="188" t="str">
        <f t="array" ref="DI160">IFERROR(INDEX(DI$150:DI$155, SMALL(IF($DL$150:$DL$155&lt;&gt;0, ROW(DI$150:DI$155)-MIN(ROW(DI$150:DI$155))+1, ""), ROW(B3))), "")</f>
        <v/>
      </c>
      <c r="DJ160" s="239" t="str">
        <f t="array" ref="DJ160">IFERROR(INDEX(DJ$150:DJ$155, SMALL(IF($DL$150:$DL$155&lt;&gt;0, ROW(DJ$150:DJ$155)-MIN(ROW(DJ$150:DJ$155))+1, ""), ROW(C3))), "")</f>
        <v/>
      </c>
      <c r="DK160" s="239" t="str">
        <f t="array" ref="DK160">IFERROR(INDEX(DK$150:DK$155, SMALL(IF($DL$150:$DL$155&lt;&gt;0, ROW(DK$150:DK$155)-MIN(ROW(DK$150:DK$155))+1, ""), ROW(D3))), "")</f>
        <v/>
      </c>
      <c r="DL160" s="146" t="str">
        <f t="array" ref="DL160">IFERROR(INDEX(DL$150:DL$155, SMALL(IF($DL$150:$DL$155&lt;&gt;0, ROW(DL$150:DL$155)-MIN(ROW(DL$150:DL$155))+1, ""), ROW(E3))), "")</f>
        <v/>
      </c>
    </row>
    <row r="161" spans="2:116" hidden="1" x14ac:dyDescent="0.25">
      <c r="AW161" s="9" t="str">
        <f t="shared" si="6"/>
        <v>Ignore me</v>
      </c>
      <c r="AX161" s="229">
        <f>$H$107</f>
        <v>9</v>
      </c>
      <c r="AY161" s="9">
        <f t="shared" si="27"/>
        <v>4000</v>
      </c>
      <c r="AZ161" s="214">
        <f>(1-($D$108+$D$109))*IF(BA158=BA161,0,SUMIF(BA$137:BA$143,BA161,AZ$137:AZ$143))</f>
        <v>0</v>
      </c>
      <c r="BA161" s="215">
        <f>MAX(BA$137:BA$143)</f>
        <v>16.41</v>
      </c>
      <c r="BC161" s="11" t="str">
        <f t="shared" si="8"/>
        <v>Ignore me</v>
      </c>
      <c r="BD161" s="230">
        <f>$H$107</f>
        <v>9</v>
      </c>
      <c r="BE161" s="11">
        <f t="shared" si="28"/>
        <v>4000</v>
      </c>
      <c r="BF161" s="216">
        <f>(1-($D$108+$D$109))*IF(BG158=BG161,0,SUMIF(BG$137:BG$143,BG161,BF$137:BF$143))</f>
        <v>0</v>
      </c>
      <c r="BG161" s="217">
        <f>MAX(BG$137:BG$143)</f>
        <v>16.41</v>
      </c>
      <c r="BI161" s="13" t="str">
        <f t="shared" si="10"/>
        <v>Ignore me</v>
      </c>
      <c r="BJ161" s="231">
        <f>$H$107</f>
        <v>9</v>
      </c>
      <c r="BK161" s="13">
        <f t="shared" si="29"/>
        <v>4000</v>
      </c>
      <c r="BL161" s="218">
        <f>(1-($D$108+$D$109))*IF(BM158=BM161,0,SUMIF(BM$137:BM$143,BM161,BL$137:BL$143))</f>
        <v>0</v>
      </c>
      <c r="BM161" s="219">
        <f>MAX(BM$137:BM$143)</f>
        <v>16.41</v>
      </c>
      <c r="BO161" s="15" t="str">
        <f t="shared" si="12"/>
        <v>Ignore me</v>
      </c>
      <c r="BP161" s="232">
        <f>$H$107</f>
        <v>9</v>
      </c>
      <c r="BQ161" s="15">
        <f t="shared" si="30"/>
        <v>4000</v>
      </c>
      <c r="BR161" s="220">
        <f>(1-($D$108+$D$109))*IF(BS158=BS161,0,SUMIF(BS$137:BS$143,BS161,BR$137:BR$143))</f>
        <v>0</v>
      </c>
      <c r="BS161" s="221">
        <f>MAX(BS$137:BS$143)</f>
        <v>16.41</v>
      </c>
      <c r="BU161" s="17" t="str">
        <f t="shared" si="14"/>
        <v>Ignore me</v>
      </c>
      <c r="BV161" s="233">
        <f>$H$107</f>
        <v>9</v>
      </c>
      <c r="BW161" s="17">
        <f t="shared" si="31"/>
        <v>4000</v>
      </c>
      <c r="BX161" s="222">
        <f>(1-($D$108+$D$109))*IF(BY158=BY161,0,SUMIF(BY$137:BY$143,BY161,BX$137:BX$143))</f>
        <v>0</v>
      </c>
      <c r="BY161" s="223">
        <f t="shared" ref="BY161:BZ163" si="33">MAX(BY$137:BY$143)</f>
        <v>0</v>
      </c>
      <c r="BZ161" s="223">
        <f t="shared" si="33"/>
        <v>16.41</v>
      </c>
      <c r="CZ161" s="1" t="s">
        <v>173</v>
      </c>
      <c r="DA161" s="1" t="s">
        <v>142</v>
      </c>
      <c r="DB161" s="1">
        <f t="shared" si="17"/>
        <v>4000</v>
      </c>
      <c r="DC161" s="1">
        <f t="shared" si="17"/>
        <v>0</v>
      </c>
      <c r="DD161" s="146">
        <f t="shared" si="17"/>
        <v>16.25</v>
      </c>
      <c r="DE161" s="146"/>
      <c r="DF161" s="1">
        <v>4</v>
      </c>
      <c r="DG161" s="151" t="str">
        <f t="array" ref="DG161">IFERROR(INDEX(DG$150:DG$155, SMALL(IF($DL$150:$DL$155&lt;&gt;0, ROW(DG$150:DG$155)-MIN(ROW(DG$150:DG$155))+1, ""), ROW(A4))), "")</f>
        <v/>
      </c>
      <c r="DH161" s="151" t="str" cm="1">
        <f t="array" ref="DH161">IFERROR(INDEX(DH$150:DH$155, SMALL(IF($DL$150:$DL$155&lt;&gt;0, ROW(DH$150:DH$155)-MIN(ROW(DH$150:DH$155))+1, ""), ROW(B4))), "")</f>
        <v/>
      </c>
      <c r="DI161" s="188" t="str">
        <f t="array" ref="DI161">IFERROR(INDEX(DI$150:DI$155, SMALL(IF($DL$150:$DL$155&lt;&gt;0, ROW(DI$150:DI$155)-MIN(ROW(DI$150:DI$155))+1, ""), ROW(B4))), "")</f>
        <v/>
      </c>
      <c r="DJ161" s="239" t="str">
        <f t="array" ref="DJ161">IFERROR(INDEX(DJ$150:DJ$155, SMALL(IF($DL$150:$DL$155&lt;&gt;0, ROW(DJ$150:DJ$155)-MIN(ROW(DJ$150:DJ$155))+1, ""), ROW(C4))), "")</f>
        <v/>
      </c>
      <c r="DK161" s="239" t="str">
        <f t="array" ref="DK161">IFERROR(INDEX(DK$150:DK$155, SMALL(IF($DL$150:$DL$155&lt;&gt;0, ROW(DK$150:DK$155)-MIN(ROW(DK$150:DK$155))+1, ""), ROW(D4))), "")</f>
        <v/>
      </c>
      <c r="DL161" s="146" t="str">
        <f t="array" ref="DL161">IFERROR(INDEX(DL$150:DL$155, SMALL(IF($DL$150:$DL$155&lt;&gt;0, ROW(DL$150:DL$155)-MIN(ROW(DL$150:DL$155))+1, ""), ROW(E4))), "")</f>
        <v/>
      </c>
    </row>
    <row r="162" spans="2:116" hidden="1" x14ac:dyDescent="0.25">
      <c r="AW162" s="9" t="str">
        <f t="shared" si="6"/>
        <v>Ignore me</v>
      </c>
      <c r="AX162" s="229">
        <f>$H$108</f>
        <v>0</v>
      </c>
      <c r="AY162" s="9">
        <f t="shared" si="27"/>
        <v>4000</v>
      </c>
      <c r="AZ162" s="214">
        <f>$D$108*IF(BA158=BA161,0,SUMIF(BA$137:BA$143,BA161,AZ$137:AZ$143))</f>
        <v>0</v>
      </c>
      <c r="BA162" s="215">
        <f>MAX(BA$137:BA$143)</f>
        <v>16.41</v>
      </c>
      <c r="BC162" s="11" t="str">
        <f t="shared" si="8"/>
        <v>Ignore me</v>
      </c>
      <c r="BD162" s="230">
        <f>$H$108</f>
        <v>0</v>
      </c>
      <c r="BE162" s="11">
        <f t="shared" si="28"/>
        <v>4000</v>
      </c>
      <c r="BF162" s="216">
        <f>$D$108*IF(BG158=BG161,0,SUMIF(BG$137:BG$143,BG161,BF$137:BF$143))</f>
        <v>0</v>
      </c>
      <c r="BG162" s="217">
        <f>MAX(BG$137:BG$143)</f>
        <v>16.41</v>
      </c>
      <c r="BI162" s="13" t="str">
        <f t="shared" si="10"/>
        <v>Ignore me</v>
      </c>
      <c r="BJ162" s="231">
        <f>$H$108</f>
        <v>0</v>
      </c>
      <c r="BK162" s="13">
        <f t="shared" si="29"/>
        <v>4000</v>
      </c>
      <c r="BL162" s="218">
        <f>$D$108*IF(BM158=BM161,0,SUMIF(BM$137:BM$143,BM161,BL$137:BL$143))</f>
        <v>0</v>
      </c>
      <c r="BM162" s="219">
        <f>MAX(BM$137:BM$143)</f>
        <v>16.41</v>
      </c>
      <c r="BO162" s="15" t="str">
        <f t="shared" si="12"/>
        <v>Ignore me</v>
      </c>
      <c r="BP162" s="232">
        <f>$H$108</f>
        <v>0</v>
      </c>
      <c r="BQ162" s="15">
        <f t="shared" si="30"/>
        <v>4000</v>
      </c>
      <c r="BR162" s="220">
        <f>$D$108*IF(BS158=BS161,0,SUMIF(BS$137:BS$143,BS161,BR$137:BR$143))</f>
        <v>0</v>
      </c>
      <c r="BS162" s="221">
        <f>MAX(BS$137:BS$143)</f>
        <v>16.41</v>
      </c>
      <c r="BU162" s="17" t="str">
        <f t="shared" si="14"/>
        <v>Ignore me</v>
      </c>
      <c r="BV162" s="233">
        <f>$H$108</f>
        <v>0</v>
      </c>
      <c r="BW162" s="17">
        <f t="shared" si="31"/>
        <v>4000</v>
      </c>
      <c r="BX162" s="222">
        <f>$D$108*IF(BY158=BY161,0,SUMIF(BY$137:BY$143,BY161,BX$137:BX$143))</f>
        <v>0</v>
      </c>
      <c r="BY162" s="223">
        <f t="shared" si="33"/>
        <v>0</v>
      </c>
      <c r="BZ162" s="223">
        <f t="shared" si="33"/>
        <v>16.41</v>
      </c>
      <c r="CZ162" s="1" t="s">
        <v>173</v>
      </c>
      <c r="DA162" s="1" t="s">
        <v>140</v>
      </c>
      <c r="DB162" s="1">
        <f t="shared" si="17"/>
        <v>4000</v>
      </c>
      <c r="DC162" s="1">
        <f t="shared" si="17"/>
        <v>0</v>
      </c>
      <c r="DD162" s="146">
        <f t="shared" si="17"/>
        <v>16.41</v>
      </c>
      <c r="DE162" s="146"/>
      <c r="DF162" s="1">
        <v>5</v>
      </c>
      <c r="DG162" s="151" t="str">
        <f t="array" ref="DG162">IFERROR(INDEX(DG$150:DG$155, SMALL(IF($DL$150:$DL$155&lt;&gt;0, ROW(DG$150:DG$155)-MIN(ROW(DG$150:DG$155))+1, ""), ROW(A5))), "")</f>
        <v/>
      </c>
      <c r="DH162" s="151" t="str" cm="1">
        <f t="array" ref="DH162">IFERROR(INDEX(DH$150:DH$155, SMALL(IF($DL$150:$DL$155&lt;&gt;0, ROW(DH$150:DH$155)-MIN(ROW(DH$150:DH$155))+1, ""), ROW(B5))), "")</f>
        <v/>
      </c>
      <c r="DI162" s="188" t="str">
        <f t="array" ref="DI162">IFERROR(INDEX(DI$150:DI$155, SMALL(IF($DL$150:$DL$155&lt;&gt;0, ROW(DI$150:DI$155)-MIN(ROW(DI$150:DI$155))+1, ""), ROW(B5))), "")</f>
        <v/>
      </c>
      <c r="DJ162" s="239" t="str">
        <f t="array" ref="DJ162">IFERROR(INDEX(DJ$150:DJ$155, SMALL(IF($DL$150:$DL$155&lt;&gt;0, ROW(DJ$150:DJ$155)-MIN(ROW(DJ$150:DJ$155))+1, ""), ROW(C5))), "")</f>
        <v/>
      </c>
      <c r="DK162" s="239" t="str">
        <f t="array" ref="DK162">IFERROR(INDEX(DK$150:DK$155, SMALL(IF($DL$150:$DL$155&lt;&gt;0, ROW(DK$150:DK$155)-MIN(ROW(DK$150:DK$155))+1, ""), ROW(D5))), "")</f>
        <v/>
      </c>
      <c r="DL162" s="146" t="str">
        <f t="array" ref="DL162">IFERROR(INDEX(DL$150:DL$155, SMALL(IF($DL$150:$DL$155&lt;&gt;0, ROW(DL$150:DL$155)-MIN(ROW(DL$150:DL$155))+1, ""), ROW(E5))), "")</f>
        <v/>
      </c>
    </row>
    <row r="163" spans="2:116" hidden="1" x14ac:dyDescent="0.25">
      <c r="AW163" s="9" t="str">
        <f t="shared" si="6"/>
        <v>Ignore me</v>
      </c>
      <c r="AX163" s="229">
        <f>$H$109</f>
        <v>0</v>
      </c>
      <c r="AY163" s="9">
        <f t="shared" si="27"/>
        <v>4000</v>
      </c>
      <c r="AZ163" s="214">
        <f>$D$109*IF(BA158=BA161,0,SUMIF(BA$137:BA$143,BA161,AZ$137:AZ$143))</f>
        <v>0</v>
      </c>
      <c r="BA163" s="215">
        <f>MAX(BA$137:BA$143)</f>
        <v>16.41</v>
      </c>
      <c r="BC163" s="11" t="str">
        <f t="shared" si="8"/>
        <v>Ignore me</v>
      </c>
      <c r="BD163" s="230">
        <f>$H$109</f>
        <v>0</v>
      </c>
      <c r="BE163" s="11">
        <f t="shared" si="28"/>
        <v>4000</v>
      </c>
      <c r="BF163" s="216">
        <f>$D$109*IF(BG158=BG161,0,SUMIF(BG$137:BG$143,BG161,BF$137:BF$143))</f>
        <v>0</v>
      </c>
      <c r="BG163" s="217">
        <f>MAX(BG$137:BG$143)</f>
        <v>16.41</v>
      </c>
      <c r="BI163" s="13" t="str">
        <f t="shared" si="10"/>
        <v>Ignore me</v>
      </c>
      <c r="BJ163" s="231">
        <f>$H$109</f>
        <v>0</v>
      </c>
      <c r="BK163" s="13">
        <f t="shared" si="29"/>
        <v>4000</v>
      </c>
      <c r="BL163" s="218">
        <f>$D$109*IF(BM158=BM161,0,SUMIF(BM$137:BM$143,BM161,BL$137:BL$143))</f>
        <v>0</v>
      </c>
      <c r="BM163" s="219">
        <f>MAX(BM$137:BM$143)</f>
        <v>16.41</v>
      </c>
      <c r="BO163" s="15" t="str">
        <f t="shared" si="12"/>
        <v>Ignore me</v>
      </c>
      <c r="BP163" s="232">
        <f>$H$109</f>
        <v>0</v>
      </c>
      <c r="BQ163" s="15">
        <f t="shared" si="30"/>
        <v>4000</v>
      </c>
      <c r="BR163" s="220">
        <f>$D$109*IF(BS158=BS161,0,SUMIF(BS$137:BS$143,BS161,BR$137:BR$143))</f>
        <v>0</v>
      </c>
      <c r="BS163" s="221">
        <f>MAX(BS$137:BS$143)</f>
        <v>16.41</v>
      </c>
      <c r="BU163" s="17" t="str">
        <f t="shared" si="14"/>
        <v>Ignore me</v>
      </c>
      <c r="BV163" s="233">
        <f>$H$109</f>
        <v>0</v>
      </c>
      <c r="BW163" s="17">
        <f t="shared" si="31"/>
        <v>4000</v>
      </c>
      <c r="BX163" s="222">
        <f>$D$109*IF(BY158=BY161,0,SUMIF(BY$137:BY$143,BY161,BX$137:BX$143))</f>
        <v>0</v>
      </c>
      <c r="BY163" s="223">
        <f t="shared" si="33"/>
        <v>0</v>
      </c>
      <c r="BZ163" s="223">
        <f t="shared" si="33"/>
        <v>16.41</v>
      </c>
      <c r="CZ163" s="1" t="s">
        <v>173</v>
      </c>
      <c r="DA163" s="1" t="s">
        <v>141</v>
      </c>
      <c r="DB163" s="1">
        <f t="shared" si="17"/>
        <v>4000</v>
      </c>
      <c r="DC163" s="1">
        <f t="shared" si="17"/>
        <v>0</v>
      </c>
      <c r="DD163" s="146">
        <f t="shared" si="17"/>
        <v>16.41</v>
      </c>
      <c r="DE163" s="146"/>
      <c r="DF163" s="1">
        <v>6</v>
      </c>
      <c r="DG163" s="151" t="str">
        <f t="array" ref="DG163">IFERROR(INDEX(DG$150:DG$155, SMALL(IF($DL$150:$DL$155&lt;&gt;0, ROW(DG$150:DG$155)-MIN(ROW(DG$150:DG$155))+1, ""), ROW(A6))), "")</f>
        <v/>
      </c>
      <c r="DH163" s="151" t="str" cm="1">
        <f t="array" ref="DH163">IFERROR(INDEX(DH$150:DH$155, SMALL(IF($DL$150:$DL$155&lt;&gt;0, ROW(DH$150:DH$155)-MIN(ROW(DH$150:DH$155))+1, ""), ROW(B6))), "")</f>
        <v/>
      </c>
      <c r="DI163" s="188" t="str">
        <f t="array" ref="DI163">IFERROR(INDEX(DI$150:DI$155, SMALL(IF($DL$150:$DL$155&lt;&gt;0, ROW(DI$150:DI$155)-MIN(ROW(DI$150:DI$155))+1, ""), ROW(B6))), "")</f>
        <v/>
      </c>
      <c r="DJ163" s="239" t="str">
        <f t="array" ref="DJ163">IFERROR(INDEX(DJ$150:DJ$155, SMALL(IF($DL$150:$DL$155&lt;&gt;0, ROW(DJ$150:DJ$155)-MIN(ROW(DJ$150:DJ$155))+1, ""), ROW(C6))), "")</f>
        <v/>
      </c>
      <c r="DK163" s="239" t="str">
        <f t="array" ref="DK163">IFERROR(INDEX(DK$150:DK$155, SMALL(IF($DL$150:$DL$155&lt;&gt;0, ROW(DK$150:DK$155)-MIN(ROW(DK$150:DK$155))+1, ""), ROW(D6))), "")</f>
        <v/>
      </c>
      <c r="DL163" s="146"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142</v>
      </c>
      <c r="DB164" s="1">
        <f t="shared" si="17"/>
        <v>4000</v>
      </c>
      <c r="DC164" s="1">
        <f t="shared" si="17"/>
        <v>0</v>
      </c>
      <c r="DD164" s="146">
        <f t="shared" si="17"/>
        <v>16.41</v>
      </c>
      <c r="DE164" s="146"/>
      <c r="DG164" s="151"/>
      <c r="DH164" s="151"/>
      <c r="DI164" s="146"/>
      <c r="DJ164" s="238"/>
      <c r="DK164" s="238"/>
      <c r="DL164" s="146"/>
    </row>
    <row r="165" spans="2:116" hidden="1" x14ac:dyDescent="0.25">
      <c r="AW165" s="8"/>
      <c r="AX165" s="8"/>
      <c r="AY165" s="8"/>
      <c r="AZ165" s="8"/>
      <c r="BA165" s="240"/>
      <c r="BC165" s="10"/>
      <c r="BD165" s="10"/>
      <c r="BE165" s="10"/>
      <c r="BF165" s="10"/>
      <c r="BG165" s="241"/>
      <c r="BI165" s="12"/>
      <c r="BJ165" s="12"/>
      <c r="BK165" s="12"/>
      <c r="BL165" s="12"/>
      <c r="BM165" s="242"/>
      <c r="BO165" s="14"/>
      <c r="BP165" s="14"/>
      <c r="BQ165" s="14"/>
      <c r="BR165" s="14"/>
      <c r="BS165" s="243"/>
      <c r="BU165" s="16"/>
      <c r="BV165" s="16"/>
      <c r="BW165" s="16"/>
      <c r="BX165" s="16"/>
      <c r="BY165" s="244"/>
      <c r="CZ165" s="1" t="s">
        <v>170</v>
      </c>
      <c r="DA165" s="1" t="s">
        <v>140</v>
      </c>
      <c r="DB165" s="1">
        <f>BE146</f>
        <v>4000</v>
      </c>
      <c r="DC165" s="1">
        <f>BF146</f>
        <v>0</v>
      </c>
      <c r="DD165" s="146">
        <f>BG146</f>
        <v>16.41</v>
      </c>
      <c r="DE165" s="146"/>
      <c r="DG165" s="151"/>
      <c r="DH165" s="151"/>
      <c r="DI165" s="146"/>
      <c r="DJ165" s="238"/>
      <c r="DK165" s="238"/>
      <c r="DL165" s="146"/>
    </row>
    <row r="166" spans="2:116" hidden="1" x14ac:dyDescent="0.25">
      <c r="AW166" s="215">
        <f>MIN(BA123:BA129)</f>
        <v>16.25</v>
      </c>
      <c r="AX166" s="215">
        <f>SMALL(AW$166:AW$171,1)</f>
        <v>16.25</v>
      </c>
      <c r="AY166" s="215">
        <f t="array" ref="AY166">IFERROR(INDEX($AX$166:$AX$171, MATCH(0, COUNTIF(AY$165:$AY165, $AX$166:$AX$171), 0),1),0)</f>
        <v>16.25</v>
      </c>
      <c r="AZ166" s="8"/>
      <c r="BA166" s="8"/>
      <c r="BC166" s="217">
        <f>MIN(BG123:BG129)</f>
        <v>16.41</v>
      </c>
      <c r="BD166" s="217">
        <f>SMALL(BC$166:BC$171,1)</f>
        <v>16.41</v>
      </c>
      <c r="BE166" s="217">
        <f t="array" ref="BE166">IFERROR(INDEX($BD$166:$BD$171, MATCH(0, COUNTIF($BE$165:BE165, $BD$166:$BD$171), 0),1),0)</f>
        <v>16.41</v>
      </c>
      <c r="BF166" s="10"/>
      <c r="BG166" s="10"/>
      <c r="BI166" s="219">
        <f>MIN(BM123:BM129)</f>
        <v>16.41</v>
      </c>
      <c r="BJ166" s="219">
        <f>SMALL(BI$166:BI$171,1)</f>
        <v>16.41</v>
      </c>
      <c r="BK166" s="219">
        <f t="array" ref="BK166">IFERROR(INDEX($BJ$166:$BJ$171, MATCH(0, COUNTIF($BK$165:BK165, $BJ$166:$BJ$171), 0),1),0)</f>
        <v>16.41</v>
      </c>
      <c r="BL166" s="12"/>
      <c r="BM166" s="12"/>
      <c r="BO166" s="221">
        <f>MIN(BS123:BS129)</f>
        <v>16.41</v>
      </c>
      <c r="BP166" s="221">
        <f>SMALL(BO$166:BO$171,1)</f>
        <v>16.41</v>
      </c>
      <c r="BQ166" s="221">
        <f t="array" ref="BQ166">IFERROR(INDEX($BP$166:$BP$171, MATCH(0, COUNTIF($BQ$165:BQ165, $BP$166:$BP$171), 0),1),0)</f>
        <v>16.41</v>
      </c>
      <c r="BR166" s="14"/>
      <c r="BS166" s="14"/>
      <c r="BU166" s="223">
        <f>MIN(BY123:BY129)</f>
        <v>0</v>
      </c>
      <c r="BV166" s="223">
        <f>SMALL(BU$166:BU$171,1)</f>
        <v>0</v>
      </c>
      <c r="BW166" s="223">
        <f t="array" ref="BW166">IFERROR(INDEX($BV$166:$BV$171, MATCH(0, COUNTIF($BW$165:BW165, $BV$166:$BV$171), 0),1),0)</f>
        <v>0</v>
      </c>
      <c r="BX166" s="16"/>
      <c r="BY166" s="16"/>
      <c r="CZ166" s="1" t="s">
        <v>170</v>
      </c>
      <c r="DA166" s="1" t="s">
        <v>141</v>
      </c>
      <c r="DB166" s="1">
        <f t="shared" ref="DB166:DD181" si="34">BE147</f>
        <v>4000</v>
      </c>
      <c r="DC166" s="1">
        <f t="shared" si="34"/>
        <v>0</v>
      </c>
      <c r="DD166" s="146">
        <f t="shared" si="34"/>
        <v>16.41</v>
      </c>
      <c r="DE166" s="146"/>
      <c r="DG166" s="151"/>
      <c r="DH166" s="151"/>
      <c r="DI166" s="146"/>
      <c r="DJ166" s="238"/>
      <c r="DK166" s="238"/>
      <c r="DL166" s="146"/>
    </row>
    <row r="167" spans="2:116" hidden="1" x14ac:dyDescent="0.25">
      <c r="AW167" s="215">
        <f>MAX(BA123:BA129)</f>
        <v>16.41</v>
      </c>
      <c r="AX167" s="215">
        <f>SMALL(AW$166:AW$171,2)</f>
        <v>16.25</v>
      </c>
      <c r="AY167" s="215">
        <f t="array" ref="AY167">IFERROR(INDEX($AX$166:$AX$171, MATCH(0, COUNTIF(AY$165:$AY166, $AX$166:$AX$171), 0),1),0)</f>
        <v>16.41</v>
      </c>
      <c r="AZ167" s="8"/>
      <c r="BA167" s="8"/>
      <c r="BC167" s="217">
        <f>MAX(BG123:BG129)</f>
        <v>16.41</v>
      </c>
      <c r="BD167" s="217">
        <f>SMALL(BC$166:BC$171,2)</f>
        <v>16.41</v>
      </c>
      <c r="BE167" s="217">
        <f t="array" ref="BE167">IFERROR(INDEX($BD$166:$BD$171, MATCH(0, COUNTIF($BE$165:BE166, $BD$166:$BD$171), 0),1),0)</f>
        <v>0</v>
      </c>
      <c r="BF167" s="10"/>
      <c r="BG167" s="10"/>
      <c r="BI167" s="219">
        <f>MAX(BM123:BM129)</f>
        <v>16.41</v>
      </c>
      <c r="BJ167" s="219">
        <f>SMALL(BI$166:BI$171,2)</f>
        <v>16.41</v>
      </c>
      <c r="BK167" s="219">
        <f t="array" ref="BK167">IFERROR(INDEX($BJ$166:$BJ$171, MATCH(0, COUNTIF($BK$165:BK166, $BJ$166:$BJ$171), 0),1),0)</f>
        <v>0</v>
      </c>
      <c r="BL167" s="12"/>
      <c r="BM167" s="12"/>
      <c r="BO167" s="221">
        <f>MAX(BS123:BS129)</f>
        <v>16.41</v>
      </c>
      <c r="BP167" s="221">
        <f>SMALL(BO$166:BO$171,2)</f>
        <v>16.41</v>
      </c>
      <c r="BQ167" s="221">
        <f t="array" ref="BQ167">IFERROR(INDEX($BP$166:$BP$171, MATCH(0, COUNTIF($BQ$165:BQ166, $BP$166:$BP$171), 0),1),0)</f>
        <v>0</v>
      </c>
      <c r="BR167" s="14"/>
      <c r="BS167" s="14"/>
      <c r="BU167" s="223">
        <f>MAX(BY123:BY129)</f>
        <v>0</v>
      </c>
      <c r="BV167" s="223">
        <f>SMALL(BU$166:BU$171,2)</f>
        <v>0</v>
      </c>
      <c r="BW167" s="223">
        <f t="array" ref="BW167">IFERROR(INDEX($BV$166:$BV$171, MATCH(0, COUNTIF($BW$165:BW166, $BV$166:$BV$171), 0),1),0)</f>
        <v>0</v>
      </c>
      <c r="BX167" s="16"/>
      <c r="BY167" s="16"/>
      <c r="CZ167" s="1" t="s">
        <v>170</v>
      </c>
      <c r="DA167" s="1" t="s">
        <v>142</v>
      </c>
      <c r="DB167" s="1">
        <f t="shared" si="34"/>
        <v>4000</v>
      </c>
      <c r="DC167" s="1">
        <f t="shared" si="34"/>
        <v>0</v>
      </c>
      <c r="DD167" s="146">
        <f t="shared" si="34"/>
        <v>16.41</v>
      </c>
      <c r="DE167" s="146"/>
    </row>
    <row r="168" spans="2:116" hidden="1" x14ac:dyDescent="0.25">
      <c r="AW168" s="215">
        <f>MIN(BA130:BA136)</f>
        <v>16.25</v>
      </c>
      <c r="AX168" s="215">
        <f>SMALL(AW$166:AW$171,3)</f>
        <v>16.25</v>
      </c>
      <c r="AY168" s="215">
        <f t="array" ref="AY168">IFERROR(INDEX($AX$166:$AX$171, MATCH(0, COUNTIF(AY$165:$AY167, $AX$166:$AX$171), 0),1),0)</f>
        <v>0</v>
      </c>
      <c r="AZ168" s="8"/>
      <c r="BA168" s="8"/>
      <c r="BC168" s="217">
        <f>MIN(BG130:BG136)</f>
        <v>16.41</v>
      </c>
      <c r="BD168" s="217">
        <f>SMALL(BC$166:BC$171,3)</f>
        <v>16.41</v>
      </c>
      <c r="BE168" s="217">
        <f t="array" ref="BE168">IFERROR(INDEX($BD$166:$BD$171, MATCH(0, COUNTIF($BE$165:BE167, $BD$166:$BD$171), 0),1),0)</f>
        <v>0</v>
      </c>
      <c r="BF168" s="10"/>
      <c r="BG168" s="10"/>
      <c r="BI168" s="219">
        <f>MIN(BM130:BM136)</f>
        <v>16.41</v>
      </c>
      <c r="BJ168" s="219">
        <f>SMALL(BI$166:BI$171,3)</f>
        <v>16.41</v>
      </c>
      <c r="BK168" s="219">
        <f t="array" ref="BK168">IFERROR(INDEX($BJ$166:$BJ$171, MATCH(0, COUNTIF($BK$165:BK167, $BJ$166:$BJ$171), 0),1),0)</f>
        <v>0</v>
      </c>
      <c r="BL168" s="12"/>
      <c r="BM168" s="12"/>
      <c r="BO168" s="221">
        <f>MIN(BS130:BS136)</f>
        <v>16.41</v>
      </c>
      <c r="BP168" s="221">
        <f>SMALL(BO$166:BO$171,3)</f>
        <v>16.41</v>
      </c>
      <c r="BQ168" s="221">
        <f t="array" ref="BQ168">IFERROR(INDEX($BP$166:$BP$171, MATCH(0, COUNTIF($BQ$165:BQ167, $BP$166:$BP$171), 0),1),0)</f>
        <v>0</v>
      </c>
      <c r="BR168" s="14"/>
      <c r="BS168" s="14"/>
      <c r="BU168" s="223">
        <f>MIN(BY130:BY136)</f>
        <v>0</v>
      </c>
      <c r="BV168" s="223">
        <f>SMALL(BU$166:BU$171,3)</f>
        <v>0</v>
      </c>
      <c r="BW168" s="223">
        <f t="array" ref="BW168">IFERROR(INDEX($BV$166:$BV$171, MATCH(0, COUNTIF($BW$165:BW167, $BV$166:$BV$171), 0),1),0)</f>
        <v>0</v>
      </c>
      <c r="BX168" s="16"/>
      <c r="BY168" s="16"/>
      <c r="CZ168" s="1" t="s">
        <v>170</v>
      </c>
      <c r="DA168" s="1" t="s">
        <v>140</v>
      </c>
      <c r="DB168" s="1">
        <f t="shared" si="34"/>
        <v>4000</v>
      </c>
      <c r="DC168" s="1">
        <f t="shared" si="34"/>
        <v>0</v>
      </c>
      <c r="DD168" s="146">
        <f t="shared" si="34"/>
        <v>16.41</v>
      </c>
      <c r="DE168" s="146"/>
    </row>
    <row r="169" spans="2:116" hidden="1" x14ac:dyDescent="0.25">
      <c r="AW169" s="215">
        <f>MAX(BA130:BA136)</f>
        <v>16.41</v>
      </c>
      <c r="AX169" s="215">
        <f>SMALL(AW$166:AW$171,4)</f>
        <v>16.41</v>
      </c>
      <c r="AY169" s="215">
        <f t="array" ref="AY169">IFERROR(INDEX($AX$166:$AX$171, MATCH(0, COUNTIF(AY$165:$AY168, $AX$166:$AX$171), 0),1),0)</f>
        <v>0</v>
      </c>
      <c r="AZ169" s="9"/>
      <c r="BA169" s="8"/>
      <c r="BC169" s="217">
        <f>MAX(BG130:BG136)</f>
        <v>16.41</v>
      </c>
      <c r="BD169" s="217">
        <f>SMALL(BC$166:BC$171,4)</f>
        <v>16.41</v>
      </c>
      <c r="BE169" s="217">
        <f t="array" ref="BE169">IFERROR(INDEX($BD$166:$BD$171, MATCH(0, COUNTIF($BE$165:BE168, $BD$166:$BD$171), 0),1),0)</f>
        <v>0</v>
      </c>
      <c r="BF169" s="11"/>
      <c r="BG169" s="10"/>
      <c r="BI169" s="219">
        <f>MAX(BM130:BM136)</f>
        <v>16.41</v>
      </c>
      <c r="BJ169" s="219">
        <f>SMALL(BI$166:BI$171,4)</f>
        <v>16.41</v>
      </c>
      <c r="BK169" s="219">
        <f t="array" ref="BK169">IFERROR(INDEX($BJ$166:$BJ$171, MATCH(0, COUNTIF($BK$165:BK168, $BJ$166:$BJ$171), 0),1),0)</f>
        <v>0</v>
      </c>
      <c r="BL169" s="13"/>
      <c r="BM169" s="12"/>
      <c r="BO169" s="221">
        <f>MAX(BS130:BS136)</f>
        <v>16.41</v>
      </c>
      <c r="BP169" s="221">
        <f>SMALL(BO$166:BO$171,4)</f>
        <v>16.41</v>
      </c>
      <c r="BQ169" s="221">
        <f t="array" ref="BQ169">IFERROR(INDEX($BP$166:$BP$171, MATCH(0, COUNTIF($BQ$165:BQ168, $BP$166:$BP$171), 0),1),0)</f>
        <v>0</v>
      </c>
      <c r="BR169" s="15"/>
      <c r="BS169" s="14"/>
      <c r="BU169" s="223">
        <f>MAX(BY130:BY136)</f>
        <v>0</v>
      </c>
      <c r="BV169" s="223">
        <f>SMALL(BU$166:BU$171,4)</f>
        <v>0</v>
      </c>
      <c r="BW169" s="223">
        <f t="array" ref="BW169">IFERROR(INDEX($BV$166:$BV$171, MATCH(0, COUNTIF($BW$165:BW168, $BV$166:$BV$171), 0),1),0)</f>
        <v>0</v>
      </c>
      <c r="BX169" s="17"/>
      <c r="BY169" s="16"/>
      <c r="CZ169" s="1" t="s">
        <v>170</v>
      </c>
      <c r="DA169" s="1" t="s">
        <v>141</v>
      </c>
      <c r="DB169" s="1">
        <f t="shared" si="34"/>
        <v>4000</v>
      </c>
      <c r="DC169" s="1">
        <f t="shared" si="34"/>
        <v>0</v>
      </c>
      <c r="DD169" s="146">
        <f t="shared" si="34"/>
        <v>16.41</v>
      </c>
      <c r="DE169" s="146"/>
    </row>
    <row r="170" spans="2:116" hidden="1" x14ac:dyDescent="0.25">
      <c r="AW170" s="215">
        <f>MIN(BA137:BA143)</f>
        <v>16.25</v>
      </c>
      <c r="AX170" s="215">
        <f>SMALL(AW$166:AW$171,5)</f>
        <v>16.41</v>
      </c>
      <c r="AY170" s="215">
        <f t="array" ref="AY170">IFERROR(INDEX($AX$166:$AX$171, MATCH(0, COUNTIF(AY$165:$AY169, $AX$166:$AX$171), 0),1),0)</f>
        <v>0</v>
      </c>
      <c r="AZ170" s="9"/>
      <c r="BA170" s="215"/>
      <c r="BC170" s="217">
        <f>MIN(BG137:BG143)</f>
        <v>16.41</v>
      </c>
      <c r="BD170" s="217">
        <f>SMALL(BC$166:BC$171,5)</f>
        <v>16.41</v>
      </c>
      <c r="BE170" s="217">
        <f t="array" ref="BE170">IFERROR(INDEX($BD$166:$BD$171, MATCH(0, COUNTIF($BE$165:BE169, $BD$166:$BD$171), 0),1),0)</f>
        <v>0</v>
      </c>
      <c r="BF170" s="11"/>
      <c r="BG170" s="217"/>
      <c r="BI170" s="219">
        <f>MIN(BM137:BM143)</f>
        <v>16.41</v>
      </c>
      <c r="BJ170" s="219">
        <f>SMALL(BI$166:BI$171,5)</f>
        <v>16.41</v>
      </c>
      <c r="BK170" s="219">
        <f t="array" ref="BK170">IFERROR(INDEX($BJ$166:$BJ$171, MATCH(0, COUNTIF($BK$165:BK169, $BJ$166:$BJ$171), 0),1),0)</f>
        <v>0</v>
      </c>
      <c r="BL170" s="13"/>
      <c r="BM170" s="219"/>
      <c r="BO170" s="221">
        <f>MIN(BS137:BS143)</f>
        <v>16.41</v>
      </c>
      <c r="BP170" s="221">
        <f>SMALL(BO$166:BO$171,5)</f>
        <v>16.41</v>
      </c>
      <c r="BQ170" s="221">
        <f t="array" ref="BQ170">IFERROR(INDEX($BP$166:$BP$171, MATCH(0, COUNTIF($BQ$165:BQ169, $BP$166:$BP$171), 0),1),0)</f>
        <v>0</v>
      </c>
      <c r="BR170" s="15"/>
      <c r="BS170" s="221"/>
      <c r="BU170" s="223">
        <f>MIN(BY137:BY143)</f>
        <v>0</v>
      </c>
      <c r="BV170" s="223">
        <f>SMALL(BU$166:BU$171,5)</f>
        <v>0</v>
      </c>
      <c r="BW170" s="223">
        <f t="array" ref="BW170">IFERROR(INDEX($BV$166:$BV$171, MATCH(0, COUNTIF($BW$165:BW169, $BV$166:$BV$171), 0),1),0)</f>
        <v>0</v>
      </c>
      <c r="BX170" s="17"/>
      <c r="BY170" s="223"/>
      <c r="CZ170" s="1" t="s">
        <v>170</v>
      </c>
      <c r="DA170" s="1" t="s">
        <v>142</v>
      </c>
      <c r="DB170" s="1">
        <f t="shared" si="34"/>
        <v>4000</v>
      </c>
      <c r="DC170" s="1">
        <f t="shared" si="34"/>
        <v>0</v>
      </c>
      <c r="DD170" s="146">
        <f t="shared" si="34"/>
        <v>16.41</v>
      </c>
      <c r="DE170" s="146"/>
    </row>
    <row r="171" spans="2:116" hidden="1" x14ac:dyDescent="0.25">
      <c r="AW171" s="215">
        <f>MAX(BA137:BA143)</f>
        <v>16.41</v>
      </c>
      <c r="AX171" s="215">
        <f>SMALL(AW$166:AW$171,6)</f>
        <v>16.41</v>
      </c>
      <c r="AY171" s="215">
        <f t="array" ref="AY171">IFERROR(INDEX($AX$166:$AX$171, MATCH(0, COUNTIF(AY$165:$AY170, $AX$166:$AX$171), 0),1),0)</f>
        <v>0</v>
      </c>
      <c r="AZ171" s="9"/>
      <c r="BA171" s="215"/>
      <c r="BC171" s="217">
        <f>MAX(BG137:BG143)</f>
        <v>16.41</v>
      </c>
      <c r="BD171" s="217">
        <f>SMALL(BC$166:BC$171,6)</f>
        <v>16.41</v>
      </c>
      <c r="BE171" s="217">
        <f t="array" ref="BE171">IFERROR(INDEX($BD$166:$BD$171, MATCH(0, COUNTIF($BE$165:BE170, $BD$166:$BD$171), 0),1),0)</f>
        <v>0</v>
      </c>
      <c r="BF171" s="11"/>
      <c r="BG171" s="217"/>
      <c r="BI171" s="219">
        <f>MAX(BM137:BM143)</f>
        <v>16.41</v>
      </c>
      <c r="BJ171" s="219">
        <f>SMALL(BI$166:BI$171,6)</f>
        <v>16.41</v>
      </c>
      <c r="BK171" s="219">
        <f t="array" ref="BK171">IFERROR(INDEX($BJ$166:$BJ$171, MATCH(0, COUNTIF($BK$165:BK170, $BJ$166:$BJ$171), 0),1),0)</f>
        <v>0</v>
      </c>
      <c r="BL171" s="13"/>
      <c r="BM171" s="219"/>
      <c r="BO171" s="221">
        <f>MAX(BS137:BS143)</f>
        <v>16.41</v>
      </c>
      <c r="BP171" s="221">
        <f>SMALL(BO$166:BO$171,6)</f>
        <v>16.41</v>
      </c>
      <c r="BQ171" s="221">
        <f t="array" ref="BQ171">IFERROR(INDEX($BP$166:$BP$171, MATCH(0, COUNTIF($BQ$165:BQ170, $BP$166:$BP$171), 0),1),0)</f>
        <v>0</v>
      </c>
      <c r="BR171" s="15"/>
      <c r="BS171" s="221"/>
      <c r="BU171" s="223">
        <f>MAX(BY137:BY143)</f>
        <v>0</v>
      </c>
      <c r="BV171" s="223">
        <f>SMALL(BU$166:BU$171,6)</f>
        <v>0</v>
      </c>
      <c r="BW171" s="223">
        <f t="array" ref="BW171">IFERROR(INDEX($BV$166:$BV$171, MATCH(0, COUNTIF($BW$165:BW170, $BV$166:$BV$171), 0),1),0)</f>
        <v>0</v>
      </c>
      <c r="BX171" s="17"/>
      <c r="BY171" s="223"/>
      <c r="CZ171" s="1" t="s">
        <v>172</v>
      </c>
      <c r="DA171" s="1" t="s">
        <v>140</v>
      </c>
      <c r="DB171" s="1">
        <f t="shared" si="34"/>
        <v>4000</v>
      </c>
      <c r="DC171" s="1">
        <f t="shared" si="34"/>
        <v>0</v>
      </c>
      <c r="DD171" s="146">
        <f t="shared" si="34"/>
        <v>16.41</v>
      </c>
      <c r="DE171" s="146"/>
    </row>
    <row r="172" spans="2:116" hidden="1" x14ac:dyDescent="0.25">
      <c r="C172" s="143"/>
      <c r="AW172" s="55"/>
      <c r="AX172" s="55"/>
      <c r="AY172" s="55"/>
      <c r="AZ172" s="55"/>
      <c r="BA172" s="145"/>
      <c r="BI172" s="55"/>
      <c r="BJ172" s="55"/>
      <c r="BK172" s="55"/>
      <c r="BL172" s="55"/>
      <c r="BM172" s="145"/>
      <c r="BO172" s="55"/>
      <c r="BP172" s="55"/>
      <c r="BQ172" s="55"/>
      <c r="BR172" s="55"/>
      <c r="BS172" s="145"/>
      <c r="BU172" s="55"/>
      <c r="BV172" s="55"/>
      <c r="BW172" s="55"/>
      <c r="BX172" s="55"/>
      <c r="BY172" s="145"/>
      <c r="CZ172" s="1" t="s">
        <v>172</v>
      </c>
      <c r="DA172" s="1" t="s">
        <v>141</v>
      </c>
      <c r="DB172" s="1">
        <f t="shared" si="34"/>
        <v>4000</v>
      </c>
      <c r="DC172" s="1">
        <f t="shared" si="34"/>
        <v>0</v>
      </c>
      <c r="DD172" s="146">
        <f t="shared" si="34"/>
        <v>16.41</v>
      </c>
      <c r="DE172" s="146"/>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5">
        <v>4023</v>
      </c>
      <c r="CB173" s="246"/>
      <c r="CC173" s="246" t="s">
        <v>177</v>
      </c>
      <c r="CD173" s="246"/>
      <c r="CE173" s="246" t="s">
        <v>177</v>
      </c>
      <c r="CF173" s="247"/>
      <c r="CZ173" s="1" t="s">
        <v>172</v>
      </c>
      <c r="DA173" s="1" t="s">
        <v>142</v>
      </c>
      <c r="DB173" s="1">
        <f t="shared" si="34"/>
        <v>4000</v>
      </c>
      <c r="DC173" s="1">
        <f t="shared" si="34"/>
        <v>0</v>
      </c>
      <c r="DD173" s="146">
        <f t="shared" si="34"/>
        <v>16.41</v>
      </c>
      <c r="DE173" s="146"/>
    </row>
    <row r="174" spans="2:116" hidden="1" x14ac:dyDescent="0.25">
      <c r="CA174" s="247"/>
      <c r="CB174" s="247"/>
      <c r="CC174" s="247"/>
      <c r="CD174" s="247"/>
      <c r="CE174" s="247"/>
      <c r="CF174" s="247"/>
      <c r="CH174" s="61" t="s">
        <v>178</v>
      </c>
      <c r="CI174" s="61" t="s">
        <v>178</v>
      </c>
      <c r="CZ174" s="1" t="s">
        <v>172</v>
      </c>
      <c r="DA174" s="1" t="s">
        <v>140</v>
      </c>
      <c r="DB174" s="1">
        <f t="shared" si="34"/>
        <v>4000</v>
      </c>
      <c r="DC174" s="1">
        <f t="shared" si="34"/>
        <v>0</v>
      </c>
      <c r="DD174" s="146">
        <f t="shared" si="34"/>
        <v>16.41</v>
      </c>
      <c r="DE174" s="146"/>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8" t="s">
        <v>208</v>
      </c>
      <c r="CB175" s="248" t="s">
        <v>209</v>
      </c>
      <c r="CC175" s="247" t="s">
        <v>210</v>
      </c>
      <c r="CD175" s="247" t="s">
        <v>211</v>
      </c>
      <c r="CE175" s="247" t="s">
        <v>210</v>
      </c>
      <c r="CF175" s="247" t="s">
        <v>211</v>
      </c>
      <c r="CG175" s="1" t="s">
        <v>212</v>
      </c>
      <c r="CH175" s="1" t="s">
        <v>213</v>
      </c>
      <c r="CI175" s="1" t="s">
        <v>214</v>
      </c>
      <c r="CZ175" s="1" t="s">
        <v>172</v>
      </c>
      <c r="DA175" s="1" t="s">
        <v>141</v>
      </c>
      <c r="DB175" s="1">
        <f t="shared" si="34"/>
        <v>4000</v>
      </c>
      <c r="DC175" s="1">
        <f t="shared" si="34"/>
        <v>0</v>
      </c>
      <c r="DD175" s="146">
        <f t="shared" si="34"/>
        <v>16.41</v>
      </c>
      <c r="DE175" s="146"/>
    </row>
    <row r="176" spans="2:116" hidden="1" x14ac:dyDescent="0.25">
      <c r="B176" s="308">
        <f>D$19</f>
        <v>45712</v>
      </c>
      <c r="C176" s="27">
        <f>D$32</f>
        <v>0</v>
      </c>
      <c r="D176" s="144"/>
      <c r="E176" s="144"/>
      <c r="F176" s="144"/>
      <c r="G176" s="144"/>
      <c r="H176" s="144"/>
      <c r="I176" s="144"/>
      <c r="J176" s="144"/>
      <c r="K176" s="144"/>
      <c r="L176" s="144"/>
      <c r="M176" s="144"/>
      <c r="N176" s="649"/>
      <c r="O176" s="649"/>
      <c r="P176" s="649"/>
      <c r="Q176" s="649"/>
      <c r="R176" s="649"/>
      <c r="AQ176" s="61"/>
      <c r="AR176" s="1">
        <v>0</v>
      </c>
      <c r="AS176" s="1" t="str">
        <f>AZ176&amp;(ROUND((AX176*AY176)*(SUM(BA176:CI176)/1000000),0))</f>
        <v>9543364</v>
      </c>
      <c r="AU176" s="1" t="str">
        <f>AZ176&amp;(ROUND((AX176*AY176)*(SUM(BA176:CI176)/1000000),0))</f>
        <v>9543364</v>
      </c>
      <c r="AV176" s="1">
        <v>0</v>
      </c>
      <c r="AW176" s="8" t="str">
        <f>IF((BA176+BC176+BE176+BG176+BI176+BK176+BM176+BO176+BQ176+BS176+BU176+BW176+BY176+CA176+CC176+CE176+CG176)=0,"Ignore me","Claim")</f>
        <v>Ignore me</v>
      </c>
      <c r="AX176" s="249">
        <f t="array" ref="AX176">IF(SUM($C$176:$C$182)=0,$D$19,MIN(IF($C$176:$C$182&gt;0,$B$176:$B$182)))</f>
        <v>45712</v>
      </c>
      <c r="AY176" s="249">
        <f t="array" ref="AY176">IF(SUM($C$176:$C$182)=0,$AB$19,MAX(IF($C$176:$C$182&gt;0,$B$176:$B$182)))</f>
        <v>45718</v>
      </c>
      <c r="AZ176" s="250">
        <f t="shared" ref="AZ176:AZ181" si="35">$H$107</f>
        <v>9</v>
      </c>
      <c r="BA176" s="214">
        <f t="shared" ref="BA176:BA193" si="36">SUMPRODUCT(($AX$146:$AX$163=$AZ176)*($AY$146:$AY$163=BA$173)*($BA$146:$BA$163=BB176)*$AZ$146:$AZ$163)</f>
        <v>0</v>
      </c>
      <c r="BB176" s="251">
        <f>$AY$166</f>
        <v>16.25</v>
      </c>
      <c r="BC176" s="214">
        <f t="shared" ref="BC176:BC193" si="37">SUMPRODUCT(($AX$146:$AX$163=$AZ176)*($AY$146:$AY$163=BC$173)*($BA$146:$BA$163=BD176)*$AZ$146:$AZ$163)</f>
        <v>0</v>
      </c>
      <c r="BD176" s="251">
        <f>$AY$166</f>
        <v>16.25</v>
      </c>
      <c r="BE176" s="214">
        <f t="shared" ref="BE176:BE193" si="38">SUMPRODUCT(($AX$146:$AX$163=$AZ176)*($AY$146:$AY$163=BE$173)*($BA$146:$BA$163=BF176)*$AZ$146:$AZ$163)</f>
        <v>0</v>
      </c>
      <c r="BF176" s="251">
        <f>$AY$166</f>
        <v>16.25</v>
      </c>
      <c r="BG176" s="214">
        <f t="shared" ref="BG176:BG193" si="39">SUMPRODUCT(($AX$146:$AX$163=$AZ176)*($AY$146:$AY$163=BG$173)*($BA$146:$BA$163=BH176)*$AZ$146:$AZ$163)</f>
        <v>0</v>
      </c>
      <c r="BH176" s="251">
        <f>$AY$166</f>
        <v>16.25</v>
      </c>
      <c r="BI176" s="214">
        <f t="shared" ref="BI176:BI193" si="40">SUMPRODUCT(($AX$146:$AX$163=$AZ176)*($AY$146:$AY$163=BI$173)*($BA$146:$BA$163=BJ176)*$AZ$146:$AZ$163)</f>
        <v>0</v>
      </c>
      <c r="BJ176" s="251">
        <f>$AY$166</f>
        <v>16.25</v>
      </c>
      <c r="BK176" s="214">
        <f t="shared" ref="BK176:BK193" si="41">SUMPRODUCT(($AX$146:$AX$163=$AZ176)*($AY$146:$AY$163=BK$173)*($BA$146:$BA$163=BL176)*$AZ$146:$AZ$163)</f>
        <v>0</v>
      </c>
      <c r="BL176" s="251">
        <f>$AY$166</f>
        <v>16.25</v>
      </c>
      <c r="BM176" s="214">
        <f t="shared" ref="BM176:BM193" si="42">SUMPRODUCT(($AX$146:$AX$163=$AZ176)*($AY$146:$AY$163=BM$173)*($BA$146:$BA$163=BN176)*$AZ$146:$AZ$163)</f>
        <v>0</v>
      </c>
      <c r="BN176" s="251">
        <f>$AY$166</f>
        <v>16.25</v>
      </c>
      <c r="BO176" s="214">
        <f t="shared" ref="BO176:BO193" si="43">SUMPRODUCT(($AX$146:$AX$163=$AZ176)*($AY$146:$AY$163=BO$173)*($BA$146:$BA$163=BP176)*$AZ$146:$AZ$163)</f>
        <v>0</v>
      </c>
      <c r="BP176" s="251">
        <f>$AY$166</f>
        <v>16.25</v>
      </c>
      <c r="BQ176" s="214">
        <f t="shared" ref="BQ176:BQ193" si="44">SUMPRODUCT(($AX$146:$AX$163=$AZ176)*($AY$146:$AY$163=BQ$173)*($BA$146:$BA$163=BR176)*$AZ$146:$AZ$163)</f>
        <v>0</v>
      </c>
      <c r="BR176" s="251">
        <f>$AY$166</f>
        <v>16.25</v>
      </c>
      <c r="BS176" s="214">
        <f t="shared" ref="BS176:BS193" si="45">SUMPRODUCT(($AX$146:$AX$163=$AZ176)*($AY$146:$AY$163=BS$173)*($BA$146:$BA$163=BT176)*$AZ$146:$AZ$163)</f>
        <v>0</v>
      </c>
      <c r="BT176" s="251">
        <f>$AY$166</f>
        <v>16.25</v>
      </c>
      <c r="BU176" s="214">
        <f t="shared" ref="BU176:BU193" si="46">SUMPRODUCT(($AX$146:$AX$163=$AZ176)*($AY$146:$AY$163=BU$173)*($BA$146:$BA$163=BV176)*$AZ$146:$AZ$163)</f>
        <v>0</v>
      </c>
      <c r="BV176" s="251">
        <f>$AY$166</f>
        <v>16.25</v>
      </c>
      <c r="BW176" s="214">
        <f t="shared" ref="BW176:BW178" si="47">SUMPRODUCT(($AX$146:$AX$163=$AZ176)*($AY$146:$AY$163=BW$173)*($BA$146:$BA$163=BX176)*$AZ$146:$AZ$163)</f>
        <v>0</v>
      </c>
      <c r="BX176" s="251">
        <f>$AY$166</f>
        <v>16.25</v>
      </c>
      <c r="BY176" s="214">
        <f t="shared" ref="BY176:BY193" si="48">SUMPRODUCT(($AX$146:$AX$163=$AZ176)*($AY$146:$AY$163=BY$173)*($BA$146:$BA$163=BZ176)*$AZ$146:$AZ$163)</f>
        <v>0</v>
      </c>
      <c r="BZ176" s="251">
        <f>$AY$166</f>
        <v>16.25</v>
      </c>
      <c r="CA176" s="214">
        <f t="shared" ref="CA176:CA193" si="49">SUMPRODUCT(($AX$146:$AX$163=$AZ176)*($AY$146:$AY$163=CA$173)*($BA$146:$BA$163=CB176)*$AZ$146:$AZ$163)</f>
        <v>0</v>
      </c>
      <c r="CB176" s="251">
        <f>$AY$166</f>
        <v>16.25</v>
      </c>
      <c r="CC176" s="214">
        <f t="shared" ref="CC176:CC193" si="50">SUMPRODUCT(($AX$146:$AX$163=$AZ176)*($AY$146:$AY$163=CC$173)*($BA$146:$BA$163=CD176)*$AZ$146:$AZ$163)</f>
        <v>0</v>
      </c>
      <c r="CD176" s="251">
        <f>$AY$166</f>
        <v>16.25</v>
      </c>
      <c r="CE176" s="214">
        <f t="shared" ref="CE176:CE193" si="51">SUMPRODUCT(($AX$146:$AX$163=$AZ176)*($AY$146:$AY$163=CE$173)*($BA$146:$BA$163=CF176)*$AZ$146:$AZ$163)</f>
        <v>0</v>
      </c>
      <c r="CF176" s="251">
        <f>$AY$166</f>
        <v>16.25</v>
      </c>
      <c r="CG176" s="146">
        <v>0</v>
      </c>
      <c r="CH176" s="146">
        <v>0</v>
      </c>
      <c r="CI176" s="146">
        <v>0</v>
      </c>
      <c r="CZ176" s="1" t="s">
        <v>172</v>
      </c>
      <c r="DA176" s="1" t="s">
        <v>142</v>
      </c>
      <c r="DB176" s="1">
        <f t="shared" si="34"/>
        <v>4000</v>
      </c>
      <c r="DC176" s="1">
        <f t="shared" si="34"/>
        <v>0</v>
      </c>
      <c r="DD176" s="146">
        <f t="shared" si="34"/>
        <v>16.41</v>
      </c>
      <c r="DE176" s="146"/>
    </row>
    <row r="177" spans="2:109" hidden="1" x14ac:dyDescent="0.25">
      <c r="B177" s="308">
        <f>H$19</f>
        <v>45713</v>
      </c>
      <c r="C177" s="27">
        <f>H$32</f>
        <v>0</v>
      </c>
      <c r="AQ177" s="61"/>
      <c r="AR177" s="1">
        <f>COUNTIF($AS$176:$AS176,$AS177)</f>
        <v>0</v>
      </c>
      <c r="AS177" s="1" t="str">
        <f t="shared" ref="AS177:AS240" si="52">AZ177&amp;(ROUND((AX177*AY177)*(SUM(BA177:CI177)/1000000),0))</f>
        <v>9548714</v>
      </c>
      <c r="AU177" s="1" t="str">
        <f t="shared" ref="AU177:AU240" si="53">AZ177&amp;(ROUND((AX177*AY177)*(SUM(BA177:CI177)/1000000),0))</f>
        <v>9548714</v>
      </c>
      <c r="AV177" s="1">
        <f>COUNTIF($AS$176:$AS176,$AS177)</f>
        <v>0</v>
      </c>
      <c r="AW177" s="8" t="str">
        <f>IF(OR((BA177+BC177+BE177+BG177+BI177+BK177+BM177+BO177+BQ177+BS177+BU177+BW177+BY177+CA177+CC177+CE177+CG177)=0,AV177&lt;&gt;0),"Ignore me","Claim")</f>
        <v>Ignore me</v>
      </c>
      <c r="AX177" s="249">
        <f t="array" ref="AX177">IF(SUM($C$176:$C$182)=0,$D$19,MIN(IF($C$176:$C$182&gt;0,$B$176:$B$182)))</f>
        <v>45712</v>
      </c>
      <c r="AY177" s="249">
        <f t="array" ref="AY177">IF(SUM($C$176:$C$182)=0,$AB$19,MAX(IF($C$176:$C$182&gt;0,$B$176:$B$182)))</f>
        <v>45718</v>
      </c>
      <c r="AZ177" s="250">
        <f t="shared" si="35"/>
        <v>9</v>
      </c>
      <c r="BA177" s="214">
        <f t="shared" si="36"/>
        <v>0</v>
      </c>
      <c r="BB177" s="251">
        <f>$AY$167</f>
        <v>16.41</v>
      </c>
      <c r="BC177" s="214">
        <f t="shared" si="37"/>
        <v>0</v>
      </c>
      <c r="BD177" s="251">
        <f>$AY$167</f>
        <v>16.41</v>
      </c>
      <c r="BE177" s="214">
        <f t="shared" si="38"/>
        <v>0</v>
      </c>
      <c r="BF177" s="251">
        <f>$AY$167</f>
        <v>16.41</v>
      </c>
      <c r="BG177" s="214">
        <f t="shared" si="39"/>
        <v>0</v>
      </c>
      <c r="BH177" s="251">
        <f>$AY$167</f>
        <v>16.41</v>
      </c>
      <c r="BI177" s="214">
        <f t="shared" si="40"/>
        <v>0</v>
      </c>
      <c r="BJ177" s="251">
        <f>$AY$167</f>
        <v>16.41</v>
      </c>
      <c r="BK177" s="214">
        <f t="shared" si="41"/>
        <v>0</v>
      </c>
      <c r="BL177" s="251">
        <f>$AY$167</f>
        <v>16.41</v>
      </c>
      <c r="BM177" s="214">
        <f t="shared" si="42"/>
        <v>0</v>
      </c>
      <c r="BN177" s="251">
        <f>$AY$167</f>
        <v>16.41</v>
      </c>
      <c r="BO177" s="214">
        <f t="shared" si="43"/>
        <v>0</v>
      </c>
      <c r="BP177" s="251">
        <f>$AY$167</f>
        <v>16.41</v>
      </c>
      <c r="BQ177" s="214">
        <f t="shared" si="44"/>
        <v>0</v>
      </c>
      <c r="BR177" s="251">
        <f>$AY$167</f>
        <v>16.41</v>
      </c>
      <c r="BS177" s="214">
        <f t="shared" si="45"/>
        <v>0</v>
      </c>
      <c r="BT177" s="251">
        <f>$AY$167</f>
        <v>16.41</v>
      </c>
      <c r="BU177" s="214">
        <f t="shared" si="46"/>
        <v>0</v>
      </c>
      <c r="BV177" s="251">
        <f>$AY$167</f>
        <v>16.41</v>
      </c>
      <c r="BW177" s="214">
        <f t="shared" si="47"/>
        <v>0</v>
      </c>
      <c r="BX177" s="251">
        <f>$AY$167</f>
        <v>16.41</v>
      </c>
      <c r="BY177" s="214">
        <f t="shared" si="48"/>
        <v>0</v>
      </c>
      <c r="BZ177" s="251">
        <f>$AY$167</f>
        <v>16.41</v>
      </c>
      <c r="CA177" s="214">
        <f t="shared" si="49"/>
        <v>0</v>
      </c>
      <c r="CB177" s="251">
        <f>$AY$167</f>
        <v>16.41</v>
      </c>
      <c r="CC177" s="214">
        <f t="shared" si="50"/>
        <v>0</v>
      </c>
      <c r="CD177" s="251">
        <f>$AY$167</f>
        <v>16.41</v>
      </c>
      <c r="CE177" s="214">
        <f t="shared" si="51"/>
        <v>0</v>
      </c>
      <c r="CF177" s="251">
        <f>$AY$167</f>
        <v>16.41</v>
      </c>
      <c r="CG177" s="146">
        <v>0</v>
      </c>
      <c r="CH177" s="146">
        <v>0</v>
      </c>
      <c r="CI177" s="146">
        <v>0</v>
      </c>
      <c r="CZ177" s="1" t="s">
        <v>173</v>
      </c>
      <c r="DA177" s="1" t="s">
        <v>140</v>
      </c>
      <c r="DB177" s="1">
        <f t="shared" si="34"/>
        <v>4000</v>
      </c>
      <c r="DC177" s="1">
        <f t="shared" si="34"/>
        <v>0</v>
      </c>
      <c r="DD177" s="146">
        <f t="shared" si="34"/>
        <v>16.41</v>
      </c>
      <c r="DE177" s="146"/>
    </row>
    <row r="178" spans="2:109" hidden="1" x14ac:dyDescent="0.25">
      <c r="B178" s="308">
        <f>L$19</f>
        <v>45714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9">
        <f t="array" ref="AX178">IF(SUM($C$176:$C$182)=0,$D$19,MIN(IF($C$176:$C$182&gt;0,$B$176:$B$182)))</f>
        <v>45712</v>
      </c>
      <c r="AY178" s="249">
        <f t="array" ref="AY178">IF(SUM($C$176:$C$182)=0,$AB$19,MAX(IF($C$176:$C$182&gt;0,$B$176:$B$182)))</f>
        <v>45718</v>
      </c>
      <c r="AZ178" s="250">
        <f t="shared" si="35"/>
        <v>9</v>
      </c>
      <c r="BA178" s="214">
        <f t="shared" si="36"/>
        <v>0</v>
      </c>
      <c r="BB178" s="251">
        <f>$AY$168</f>
        <v>0</v>
      </c>
      <c r="BC178" s="214">
        <f t="shared" si="37"/>
        <v>0</v>
      </c>
      <c r="BD178" s="251">
        <f>$AY$168</f>
        <v>0</v>
      </c>
      <c r="BE178" s="214">
        <f t="shared" si="38"/>
        <v>0</v>
      </c>
      <c r="BF178" s="251">
        <f>$AY$168</f>
        <v>0</v>
      </c>
      <c r="BG178" s="214">
        <f t="shared" si="39"/>
        <v>0</v>
      </c>
      <c r="BH178" s="251">
        <f>$AY$168</f>
        <v>0</v>
      </c>
      <c r="BI178" s="214">
        <f t="shared" si="40"/>
        <v>0</v>
      </c>
      <c r="BJ178" s="251">
        <f>$AY$168</f>
        <v>0</v>
      </c>
      <c r="BK178" s="214">
        <f t="shared" si="41"/>
        <v>0</v>
      </c>
      <c r="BL178" s="251">
        <f>$AY$168</f>
        <v>0</v>
      </c>
      <c r="BM178" s="214">
        <f t="shared" si="42"/>
        <v>0</v>
      </c>
      <c r="BN178" s="251">
        <f>$AY$168</f>
        <v>0</v>
      </c>
      <c r="BO178" s="214">
        <f t="shared" si="43"/>
        <v>0</v>
      </c>
      <c r="BP178" s="251">
        <f>$AY$168</f>
        <v>0</v>
      </c>
      <c r="BQ178" s="214">
        <f t="shared" si="44"/>
        <v>0</v>
      </c>
      <c r="BR178" s="251">
        <f>$AY$168</f>
        <v>0</v>
      </c>
      <c r="BS178" s="214">
        <f t="shared" si="45"/>
        <v>0</v>
      </c>
      <c r="BT178" s="251">
        <f>$AY$168</f>
        <v>0</v>
      </c>
      <c r="BU178" s="214">
        <f t="shared" si="46"/>
        <v>0</v>
      </c>
      <c r="BV178" s="251">
        <f>$AY$168</f>
        <v>0</v>
      </c>
      <c r="BW178" s="214">
        <f t="shared" si="47"/>
        <v>0</v>
      </c>
      <c r="BX178" s="251">
        <f>$AY$168</f>
        <v>0</v>
      </c>
      <c r="BY178" s="214">
        <f t="shared" si="48"/>
        <v>0</v>
      </c>
      <c r="BZ178" s="251">
        <f>$AY$168</f>
        <v>0</v>
      </c>
      <c r="CA178" s="214">
        <f t="shared" si="49"/>
        <v>0</v>
      </c>
      <c r="CB178" s="251">
        <f>$AY$168</f>
        <v>0</v>
      </c>
      <c r="CC178" s="214">
        <f t="shared" si="50"/>
        <v>0</v>
      </c>
      <c r="CD178" s="251">
        <f>$AY$168</f>
        <v>0</v>
      </c>
      <c r="CE178" s="214">
        <f t="shared" si="51"/>
        <v>0</v>
      </c>
      <c r="CF178" s="251">
        <f>$AY$168</f>
        <v>0</v>
      </c>
      <c r="CG178" s="146">
        <v>0</v>
      </c>
      <c r="CH178" s="146">
        <v>0</v>
      </c>
      <c r="CI178" s="146">
        <v>0</v>
      </c>
      <c r="CZ178" s="1" t="s">
        <v>173</v>
      </c>
      <c r="DA178" s="1" t="s">
        <v>141</v>
      </c>
      <c r="DB178" s="1">
        <f t="shared" si="34"/>
        <v>4000</v>
      </c>
      <c r="DC178" s="1">
        <f t="shared" si="34"/>
        <v>0</v>
      </c>
      <c r="DD178" s="146">
        <f t="shared" si="34"/>
        <v>16.41</v>
      </c>
      <c r="DE178" s="146"/>
    </row>
    <row r="179" spans="2:109" hidden="1" x14ac:dyDescent="0.25">
      <c r="B179" s="308">
        <f>P$19</f>
        <v>45715</v>
      </c>
      <c r="C179" s="27">
        <f>P$32</f>
        <v>0</v>
      </c>
      <c r="AQ179" s="61"/>
      <c r="AR179" s="1">
        <f>COUNTIF($AS$176:$AS178,$AS179)</f>
        <v>1</v>
      </c>
      <c r="AS179" s="1" t="str">
        <f t="shared" si="52"/>
        <v>90</v>
      </c>
      <c r="AU179" s="1" t="str">
        <f t="shared" si="53"/>
        <v>90</v>
      </c>
      <c r="AV179" s="1">
        <f>COUNTIF($AS$176:$AS178,$AS179)</f>
        <v>1</v>
      </c>
      <c r="AW179" s="8" t="str">
        <f t="shared" si="54"/>
        <v>Ignore me</v>
      </c>
      <c r="AX179" s="249">
        <f t="array" ref="AX179">IF(SUM($C$176:$C$182)=0,$D$19,MIN(IF($C$176:$C$182&gt;0,$B$176:$B$182)))</f>
        <v>45712</v>
      </c>
      <c r="AY179" s="249">
        <f t="array" ref="AY179">IF(SUM($C$176:$C$182)=0,$AB$19,MAX(IF($C$176:$C$182&gt;0,$B$176:$B$182)))</f>
        <v>45718</v>
      </c>
      <c r="AZ179" s="250">
        <f t="shared" si="35"/>
        <v>9</v>
      </c>
      <c r="BA179" s="214">
        <f t="shared" si="36"/>
        <v>0</v>
      </c>
      <c r="BB179" s="251">
        <f>$AY$169</f>
        <v>0</v>
      </c>
      <c r="BC179" s="214">
        <f t="shared" si="37"/>
        <v>0</v>
      </c>
      <c r="BD179" s="251">
        <f>$AY$169</f>
        <v>0</v>
      </c>
      <c r="BE179" s="214">
        <f t="shared" si="38"/>
        <v>0</v>
      </c>
      <c r="BF179" s="251">
        <f>$AY$169</f>
        <v>0</v>
      </c>
      <c r="BG179" s="214">
        <f t="shared" si="39"/>
        <v>0</v>
      </c>
      <c r="BH179" s="251">
        <f>$AY$169</f>
        <v>0</v>
      </c>
      <c r="BI179" s="214">
        <f t="shared" si="40"/>
        <v>0</v>
      </c>
      <c r="BJ179" s="251">
        <f>$AY$169</f>
        <v>0</v>
      </c>
      <c r="BK179" s="214">
        <f t="shared" si="41"/>
        <v>0</v>
      </c>
      <c r="BL179" s="251">
        <f>$AY$169</f>
        <v>0</v>
      </c>
      <c r="BM179" s="214">
        <f t="shared" si="42"/>
        <v>0</v>
      </c>
      <c r="BN179" s="251">
        <f>$AY$169</f>
        <v>0</v>
      </c>
      <c r="BO179" s="214">
        <f t="shared" si="43"/>
        <v>0</v>
      </c>
      <c r="BP179" s="251">
        <f>$AY$169</f>
        <v>0</v>
      </c>
      <c r="BQ179" s="214">
        <f t="shared" si="44"/>
        <v>0</v>
      </c>
      <c r="BR179" s="251">
        <f>$AY$169</f>
        <v>0</v>
      </c>
      <c r="BS179" s="214">
        <f t="shared" si="45"/>
        <v>0</v>
      </c>
      <c r="BT179" s="251">
        <f>$AY$169</f>
        <v>0</v>
      </c>
      <c r="BU179" s="214">
        <f t="shared" si="46"/>
        <v>0</v>
      </c>
      <c r="BV179" s="251">
        <f>$AY$169</f>
        <v>0</v>
      </c>
      <c r="BW179" s="214">
        <f>SUMPRODUCT(($AX$146:$AX$163=$AZ179)*($AY$146:$AY$163=BW$173)*($BA$146:$BA$163=BX179)*$AZ$146:$AZ$163)</f>
        <v>0</v>
      </c>
      <c r="BX179" s="251">
        <f>$AY$169</f>
        <v>0</v>
      </c>
      <c r="BY179" s="214">
        <f t="shared" si="48"/>
        <v>0</v>
      </c>
      <c r="BZ179" s="251">
        <f>$AY$169</f>
        <v>0</v>
      </c>
      <c r="CA179" s="214">
        <f t="shared" si="49"/>
        <v>0</v>
      </c>
      <c r="CB179" s="251">
        <f>$AY$169</f>
        <v>0</v>
      </c>
      <c r="CC179" s="214">
        <f t="shared" si="50"/>
        <v>0</v>
      </c>
      <c r="CD179" s="251">
        <f>$AY$169</f>
        <v>0</v>
      </c>
      <c r="CE179" s="214">
        <f t="shared" si="51"/>
        <v>0</v>
      </c>
      <c r="CF179" s="251">
        <f>$AY$169</f>
        <v>0</v>
      </c>
      <c r="CG179" s="146">
        <v>0</v>
      </c>
      <c r="CH179" s="146">
        <v>0</v>
      </c>
      <c r="CI179" s="146">
        <v>0</v>
      </c>
      <c r="CZ179" s="1" t="s">
        <v>173</v>
      </c>
      <c r="DA179" s="1" t="s">
        <v>142</v>
      </c>
      <c r="DB179" s="1">
        <f t="shared" si="34"/>
        <v>4000</v>
      </c>
      <c r="DC179" s="1">
        <f t="shared" si="34"/>
        <v>0</v>
      </c>
      <c r="DD179" s="146">
        <f t="shared" si="34"/>
        <v>16.41</v>
      </c>
      <c r="DE179" s="146"/>
    </row>
    <row r="180" spans="2:109" hidden="1" x14ac:dyDescent="0.25">
      <c r="B180" s="308">
        <f>T$19</f>
        <v>45716</v>
      </c>
      <c r="C180" s="27">
        <f>T$32</f>
        <v>0</v>
      </c>
      <c r="AQ180" s="61"/>
      <c r="AR180" s="1">
        <f>COUNTIF($AS$176:$AS179,$AS180)</f>
        <v>2</v>
      </c>
      <c r="AS180" s="1" t="str">
        <f t="shared" si="52"/>
        <v>90</v>
      </c>
      <c r="AU180" s="1" t="str">
        <f t="shared" si="53"/>
        <v>90</v>
      </c>
      <c r="AV180" s="1">
        <f>COUNTIF($AS$176:$AS179,$AS180)</f>
        <v>2</v>
      </c>
      <c r="AW180" s="8" t="str">
        <f t="shared" si="54"/>
        <v>Ignore me</v>
      </c>
      <c r="AX180" s="249">
        <f t="array" ref="AX180">IF(SUM($C$176:$C$182)=0,$D$19,MIN(IF($C$176:$C$182&gt;0,$B$176:$B$182)))</f>
        <v>45712</v>
      </c>
      <c r="AY180" s="249">
        <f t="array" ref="AY180">IF(SUM($C$176:$C$182)=0,$AB$19,MAX(IF($C$176:$C$182&gt;0,$B$176:$B$182)))</f>
        <v>45718</v>
      </c>
      <c r="AZ180" s="250">
        <f t="shared" si="35"/>
        <v>9</v>
      </c>
      <c r="BA180" s="214">
        <f t="shared" si="36"/>
        <v>0</v>
      </c>
      <c r="BB180" s="251">
        <f>$AY$170</f>
        <v>0</v>
      </c>
      <c r="BC180" s="214">
        <f t="shared" si="37"/>
        <v>0</v>
      </c>
      <c r="BD180" s="251">
        <f>$AY$170</f>
        <v>0</v>
      </c>
      <c r="BE180" s="214">
        <f t="shared" si="38"/>
        <v>0</v>
      </c>
      <c r="BF180" s="251">
        <f>$AY$170</f>
        <v>0</v>
      </c>
      <c r="BG180" s="214">
        <f t="shared" si="39"/>
        <v>0</v>
      </c>
      <c r="BH180" s="251">
        <f>$AY$170</f>
        <v>0</v>
      </c>
      <c r="BI180" s="214">
        <f t="shared" si="40"/>
        <v>0</v>
      </c>
      <c r="BJ180" s="251">
        <f>$AY$170</f>
        <v>0</v>
      </c>
      <c r="BK180" s="214">
        <f t="shared" si="41"/>
        <v>0</v>
      </c>
      <c r="BL180" s="251">
        <f>$AY$170</f>
        <v>0</v>
      </c>
      <c r="BM180" s="214">
        <f t="shared" si="42"/>
        <v>0</v>
      </c>
      <c r="BN180" s="251">
        <f>$AY$170</f>
        <v>0</v>
      </c>
      <c r="BO180" s="214">
        <f t="shared" si="43"/>
        <v>0</v>
      </c>
      <c r="BP180" s="251">
        <f>$AY$170</f>
        <v>0</v>
      </c>
      <c r="BQ180" s="214">
        <f t="shared" si="44"/>
        <v>0</v>
      </c>
      <c r="BR180" s="251">
        <f>$AY$170</f>
        <v>0</v>
      </c>
      <c r="BS180" s="214">
        <f t="shared" si="45"/>
        <v>0</v>
      </c>
      <c r="BT180" s="251">
        <f>$AY$170</f>
        <v>0</v>
      </c>
      <c r="BU180" s="214">
        <f t="shared" si="46"/>
        <v>0</v>
      </c>
      <c r="BV180" s="251">
        <f>$AY$170</f>
        <v>0</v>
      </c>
      <c r="BW180" s="214">
        <f t="shared" ref="BW180:BW193" si="55">SUMPRODUCT(($AX$146:$AX$163=$AZ180)*($AY$146:$AY$163=BW$173)*($BA$146:$BA$163=BX180)*$AZ$146:$AZ$163)</f>
        <v>0</v>
      </c>
      <c r="BX180" s="251">
        <f>$AY$170</f>
        <v>0</v>
      </c>
      <c r="BY180" s="214">
        <f t="shared" si="48"/>
        <v>0</v>
      </c>
      <c r="BZ180" s="251">
        <f>$AY$170</f>
        <v>0</v>
      </c>
      <c r="CA180" s="214">
        <f t="shared" si="49"/>
        <v>0</v>
      </c>
      <c r="CB180" s="251">
        <f>$AY$170</f>
        <v>0</v>
      </c>
      <c r="CC180" s="214">
        <f t="shared" si="50"/>
        <v>0</v>
      </c>
      <c r="CD180" s="251">
        <f>$AY$170</f>
        <v>0</v>
      </c>
      <c r="CE180" s="214">
        <f t="shared" si="51"/>
        <v>0</v>
      </c>
      <c r="CF180" s="251">
        <f>$AY$170</f>
        <v>0</v>
      </c>
      <c r="CG180" s="146">
        <v>0</v>
      </c>
      <c r="CH180" s="146">
        <v>0</v>
      </c>
      <c r="CI180" s="146">
        <v>0</v>
      </c>
      <c r="CZ180" s="1" t="s">
        <v>173</v>
      </c>
      <c r="DA180" s="1" t="s">
        <v>140</v>
      </c>
      <c r="DB180" s="1">
        <f t="shared" si="34"/>
        <v>4000</v>
      </c>
      <c r="DC180" s="1">
        <f t="shared" si="34"/>
        <v>0</v>
      </c>
      <c r="DD180" s="146">
        <f t="shared" si="34"/>
        <v>16.41</v>
      </c>
      <c r="DE180" s="146"/>
    </row>
    <row r="181" spans="2:109" hidden="1" x14ac:dyDescent="0.25">
      <c r="B181" s="308">
        <f>X$19</f>
        <v>45717</v>
      </c>
      <c r="C181" s="27">
        <f>X$32</f>
        <v>0</v>
      </c>
      <c r="AQ181" s="61"/>
      <c r="AR181" s="1">
        <f>COUNTIF($AS$176:$AS180,$AS181)</f>
        <v>3</v>
      </c>
      <c r="AS181" s="1" t="str">
        <f t="shared" si="52"/>
        <v>90</v>
      </c>
      <c r="AU181" s="1" t="str">
        <f t="shared" si="53"/>
        <v>90</v>
      </c>
      <c r="AV181" s="1">
        <f>COUNTIF($AS$176:$AS180,$AS181)</f>
        <v>3</v>
      </c>
      <c r="AW181" s="8" t="str">
        <f t="shared" si="54"/>
        <v>Ignore me</v>
      </c>
      <c r="AX181" s="249">
        <f t="array" ref="AX181">IF(SUM($C$176:$C$182)=0,$D$19,MIN(IF($C$176:$C$182&gt;0,$B$176:$B$182)))</f>
        <v>45712</v>
      </c>
      <c r="AY181" s="249">
        <f t="array" ref="AY181">IF(SUM($C$176:$C$182)=0,$AB$19,MAX(IF($C$176:$C$182&gt;0,$B$176:$B$182)))</f>
        <v>45718</v>
      </c>
      <c r="AZ181" s="250">
        <f t="shared" si="35"/>
        <v>9</v>
      </c>
      <c r="BA181" s="214">
        <f t="shared" si="36"/>
        <v>0</v>
      </c>
      <c r="BB181" s="251">
        <f>$AY$171</f>
        <v>0</v>
      </c>
      <c r="BC181" s="214">
        <f t="shared" si="37"/>
        <v>0</v>
      </c>
      <c r="BD181" s="251">
        <f>$AY$171</f>
        <v>0</v>
      </c>
      <c r="BE181" s="214">
        <f t="shared" si="38"/>
        <v>0</v>
      </c>
      <c r="BF181" s="251">
        <f>$AY$171</f>
        <v>0</v>
      </c>
      <c r="BG181" s="214">
        <f t="shared" si="39"/>
        <v>0</v>
      </c>
      <c r="BH181" s="251">
        <f>$AY$171</f>
        <v>0</v>
      </c>
      <c r="BI181" s="214">
        <f t="shared" si="40"/>
        <v>0</v>
      </c>
      <c r="BJ181" s="251">
        <f>$AY$171</f>
        <v>0</v>
      </c>
      <c r="BK181" s="214">
        <f t="shared" si="41"/>
        <v>0</v>
      </c>
      <c r="BL181" s="251">
        <f>$AY$171</f>
        <v>0</v>
      </c>
      <c r="BM181" s="214">
        <f t="shared" si="42"/>
        <v>0</v>
      </c>
      <c r="BN181" s="251">
        <f>$AY$171</f>
        <v>0</v>
      </c>
      <c r="BO181" s="214">
        <f t="shared" si="43"/>
        <v>0</v>
      </c>
      <c r="BP181" s="251">
        <f>$AY$171</f>
        <v>0</v>
      </c>
      <c r="BQ181" s="214">
        <f t="shared" si="44"/>
        <v>0</v>
      </c>
      <c r="BR181" s="251">
        <f>$AY$171</f>
        <v>0</v>
      </c>
      <c r="BS181" s="214">
        <f t="shared" si="45"/>
        <v>0</v>
      </c>
      <c r="BT181" s="251">
        <f>$AY$171</f>
        <v>0</v>
      </c>
      <c r="BU181" s="214">
        <f t="shared" si="46"/>
        <v>0</v>
      </c>
      <c r="BV181" s="251">
        <f>$AY$171</f>
        <v>0</v>
      </c>
      <c r="BW181" s="214">
        <f t="shared" si="55"/>
        <v>0</v>
      </c>
      <c r="BX181" s="251">
        <f>$AY$171</f>
        <v>0</v>
      </c>
      <c r="BY181" s="214">
        <f t="shared" si="48"/>
        <v>0</v>
      </c>
      <c r="BZ181" s="251">
        <f>$AY$171</f>
        <v>0</v>
      </c>
      <c r="CA181" s="214">
        <f t="shared" si="49"/>
        <v>0</v>
      </c>
      <c r="CB181" s="251">
        <f>$AY$171</f>
        <v>0</v>
      </c>
      <c r="CC181" s="214">
        <f t="shared" si="50"/>
        <v>0</v>
      </c>
      <c r="CD181" s="251">
        <f>$AY$171</f>
        <v>0</v>
      </c>
      <c r="CE181" s="214">
        <f t="shared" si="51"/>
        <v>0</v>
      </c>
      <c r="CF181" s="251">
        <f>$AY$171</f>
        <v>0</v>
      </c>
      <c r="CG181" s="146">
        <v>0</v>
      </c>
      <c r="CH181" s="146">
        <v>0</v>
      </c>
      <c r="CI181" s="146">
        <v>0</v>
      </c>
      <c r="CZ181" s="1" t="s">
        <v>173</v>
      </c>
      <c r="DA181" s="1" t="s">
        <v>141</v>
      </c>
      <c r="DB181" s="1">
        <f t="shared" si="34"/>
        <v>4000</v>
      </c>
      <c r="DC181" s="1">
        <f t="shared" si="34"/>
        <v>0</v>
      </c>
      <c r="DD181" s="146">
        <f t="shared" si="34"/>
        <v>16.41</v>
      </c>
      <c r="DE181" s="146"/>
    </row>
    <row r="182" spans="2:109" hidden="1" x14ac:dyDescent="0.25">
      <c r="B182" s="308">
        <f>AB$19</f>
        <v>45718</v>
      </c>
      <c r="C182" s="27">
        <f>AB$32</f>
        <v>0</v>
      </c>
      <c r="AQ182" s="61"/>
      <c r="AR182" s="1">
        <f>COUNTIF($AS$176:$AS181,$AS182)</f>
        <v>0</v>
      </c>
      <c r="AS182" s="1" t="str">
        <f t="shared" si="52"/>
        <v>0543364</v>
      </c>
      <c r="AU182" s="1" t="str">
        <f t="shared" si="53"/>
        <v>0543364</v>
      </c>
      <c r="AV182" s="1">
        <f>COUNTIF($AS$176:$AS181,$AS182)</f>
        <v>0</v>
      </c>
      <c r="AW182" s="8" t="str">
        <f t="shared" si="54"/>
        <v>Ignore me</v>
      </c>
      <c r="AX182" s="249">
        <f t="array" ref="AX182">IF(SUM($C$176:$C$182)=0,$D$19,MIN(IF($C$176:$C$182&gt;0,$B$176:$B$182)))</f>
        <v>45712</v>
      </c>
      <c r="AY182" s="249">
        <f t="array" ref="AY182">IF(SUM($C$176:$C$182)=0,$AB$19,MAX(IF($C$176:$C$182&gt;0,$B$176:$B$182)))</f>
        <v>45718</v>
      </c>
      <c r="AZ182" s="250">
        <f t="shared" ref="AZ182:AZ187" si="56">$H$108</f>
        <v>0</v>
      </c>
      <c r="BA182" s="214">
        <f t="shared" si="36"/>
        <v>0</v>
      </c>
      <c r="BB182" s="251">
        <f>$AY$166</f>
        <v>16.25</v>
      </c>
      <c r="BC182" s="214">
        <f t="shared" si="37"/>
        <v>0</v>
      </c>
      <c r="BD182" s="251">
        <f>$AY$166</f>
        <v>16.25</v>
      </c>
      <c r="BE182" s="214">
        <f t="shared" si="38"/>
        <v>0</v>
      </c>
      <c r="BF182" s="251">
        <f>$AY$166</f>
        <v>16.25</v>
      </c>
      <c r="BG182" s="214">
        <f t="shared" si="39"/>
        <v>0</v>
      </c>
      <c r="BH182" s="251">
        <f>$AY$166</f>
        <v>16.25</v>
      </c>
      <c r="BI182" s="214">
        <f t="shared" si="40"/>
        <v>0</v>
      </c>
      <c r="BJ182" s="251">
        <f>$AY$166</f>
        <v>16.25</v>
      </c>
      <c r="BK182" s="214">
        <f t="shared" si="41"/>
        <v>0</v>
      </c>
      <c r="BL182" s="251">
        <f>$AY$166</f>
        <v>16.25</v>
      </c>
      <c r="BM182" s="214">
        <f t="shared" si="42"/>
        <v>0</v>
      </c>
      <c r="BN182" s="251">
        <f>$AY$166</f>
        <v>16.25</v>
      </c>
      <c r="BO182" s="214">
        <f t="shared" si="43"/>
        <v>0</v>
      </c>
      <c r="BP182" s="251">
        <f>$AY$166</f>
        <v>16.25</v>
      </c>
      <c r="BQ182" s="214">
        <f t="shared" si="44"/>
        <v>0</v>
      </c>
      <c r="BR182" s="251">
        <f>$AY$166</f>
        <v>16.25</v>
      </c>
      <c r="BS182" s="214">
        <f t="shared" si="45"/>
        <v>0</v>
      </c>
      <c r="BT182" s="251">
        <f>$AY$166</f>
        <v>16.25</v>
      </c>
      <c r="BU182" s="214">
        <f t="shared" si="46"/>
        <v>0</v>
      </c>
      <c r="BV182" s="251">
        <f>$AY$166</f>
        <v>16.25</v>
      </c>
      <c r="BW182" s="214">
        <f t="shared" si="55"/>
        <v>0</v>
      </c>
      <c r="BX182" s="251">
        <f>$AY$166</f>
        <v>16.25</v>
      </c>
      <c r="BY182" s="214">
        <f t="shared" si="48"/>
        <v>0</v>
      </c>
      <c r="BZ182" s="251">
        <f>$AY$166</f>
        <v>16.25</v>
      </c>
      <c r="CA182" s="214">
        <f t="shared" si="49"/>
        <v>0</v>
      </c>
      <c r="CB182" s="251">
        <f>$AY$166</f>
        <v>16.25</v>
      </c>
      <c r="CC182" s="214">
        <f t="shared" si="50"/>
        <v>0</v>
      </c>
      <c r="CD182" s="251">
        <f>$AY$166</f>
        <v>16.25</v>
      </c>
      <c r="CE182" s="214">
        <f t="shared" si="51"/>
        <v>0</v>
      </c>
      <c r="CF182" s="251">
        <f>$AY$166</f>
        <v>16.25</v>
      </c>
      <c r="CG182" s="146">
        <v>0</v>
      </c>
      <c r="CH182" s="146">
        <v>0</v>
      </c>
      <c r="CI182" s="146">
        <v>0</v>
      </c>
      <c r="CZ182" s="1" t="s">
        <v>173</v>
      </c>
      <c r="DA182" s="1" t="s">
        <v>142</v>
      </c>
      <c r="DB182" s="1">
        <f t="shared" ref="DB182:DD182" si="57">BE163</f>
        <v>4000</v>
      </c>
      <c r="DC182" s="1">
        <f t="shared" si="57"/>
        <v>0</v>
      </c>
      <c r="DD182" s="146">
        <f t="shared" si="57"/>
        <v>16.41</v>
      </c>
      <c r="DE182" s="146"/>
    </row>
    <row r="183" spans="2:109" hidden="1" x14ac:dyDescent="0.25">
      <c r="B183" s="308">
        <f>D$35</f>
        <v>45719</v>
      </c>
      <c r="C183" s="28">
        <f>D$48</f>
        <v>0</v>
      </c>
      <c r="AQ183" s="61"/>
      <c r="AR183" s="1">
        <f>COUNTIF($AS$176:$AS182,$AS183)</f>
        <v>0</v>
      </c>
      <c r="AS183" s="1" t="str">
        <f t="shared" si="52"/>
        <v>0548714</v>
      </c>
      <c r="AU183" s="1" t="str">
        <f t="shared" si="53"/>
        <v>0548714</v>
      </c>
      <c r="AV183" s="1">
        <f>COUNTIF($AS$176:$AS182,$AS183)</f>
        <v>0</v>
      </c>
      <c r="AW183" s="8" t="str">
        <f t="shared" si="54"/>
        <v>Ignore me</v>
      </c>
      <c r="AX183" s="249">
        <f t="array" ref="AX183">IF(SUM($C$176:$C$182)=0,$D$19,MIN(IF($C$176:$C$182&gt;0,$B$176:$B$182)))</f>
        <v>45712</v>
      </c>
      <c r="AY183" s="249">
        <f t="array" ref="AY183">IF(SUM($C$176:$C$182)=0,$AB$19,MAX(IF($C$176:$C$182&gt;0,$B$176:$B$182)))</f>
        <v>45718</v>
      </c>
      <c r="AZ183" s="250">
        <f t="shared" si="56"/>
        <v>0</v>
      </c>
      <c r="BA183" s="214">
        <f t="shared" si="36"/>
        <v>0</v>
      </c>
      <c r="BB183" s="251">
        <f>$AY$167</f>
        <v>16.41</v>
      </c>
      <c r="BC183" s="214">
        <f t="shared" si="37"/>
        <v>0</v>
      </c>
      <c r="BD183" s="251">
        <f>$AY$167</f>
        <v>16.41</v>
      </c>
      <c r="BE183" s="214">
        <f t="shared" si="38"/>
        <v>0</v>
      </c>
      <c r="BF183" s="251">
        <f>$AY$167</f>
        <v>16.41</v>
      </c>
      <c r="BG183" s="214">
        <f t="shared" si="39"/>
        <v>0</v>
      </c>
      <c r="BH183" s="251">
        <f>$AY$167</f>
        <v>16.41</v>
      </c>
      <c r="BI183" s="214">
        <f t="shared" si="40"/>
        <v>0</v>
      </c>
      <c r="BJ183" s="251">
        <f>$AY$167</f>
        <v>16.41</v>
      </c>
      <c r="BK183" s="214">
        <f t="shared" si="41"/>
        <v>0</v>
      </c>
      <c r="BL183" s="251">
        <f>$AY$167</f>
        <v>16.41</v>
      </c>
      <c r="BM183" s="214">
        <f t="shared" si="42"/>
        <v>0</v>
      </c>
      <c r="BN183" s="251">
        <f>$AY$167</f>
        <v>16.41</v>
      </c>
      <c r="BO183" s="214">
        <f t="shared" si="43"/>
        <v>0</v>
      </c>
      <c r="BP183" s="251">
        <f>$AY$167</f>
        <v>16.41</v>
      </c>
      <c r="BQ183" s="214">
        <f t="shared" si="44"/>
        <v>0</v>
      </c>
      <c r="BR183" s="251">
        <f>$AY$167</f>
        <v>16.41</v>
      </c>
      <c r="BS183" s="214">
        <f t="shared" si="45"/>
        <v>0</v>
      </c>
      <c r="BT183" s="251">
        <f>$AY$167</f>
        <v>16.41</v>
      </c>
      <c r="BU183" s="214">
        <f t="shared" si="46"/>
        <v>0</v>
      </c>
      <c r="BV183" s="251">
        <f>$AY$167</f>
        <v>16.41</v>
      </c>
      <c r="BW183" s="214">
        <f t="shared" si="55"/>
        <v>0</v>
      </c>
      <c r="BX183" s="251">
        <f>$AY$167</f>
        <v>16.41</v>
      </c>
      <c r="BY183" s="214">
        <f t="shared" si="48"/>
        <v>0</v>
      </c>
      <c r="BZ183" s="251">
        <f>$AY$167</f>
        <v>16.41</v>
      </c>
      <c r="CA183" s="214">
        <f t="shared" si="49"/>
        <v>0</v>
      </c>
      <c r="CB183" s="251">
        <f>$AY$167</f>
        <v>16.41</v>
      </c>
      <c r="CC183" s="214">
        <f t="shared" si="50"/>
        <v>0</v>
      </c>
      <c r="CD183" s="251">
        <f>$AY$167</f>
        <v>16.41</v>
      </c>
      <c r="CE183" s="214">
        <f t="shared" si="51"/>
        <v>0</v>
      </c>
      <c r="CF183" s="251">
        <f>$AY$167</f>
        <v>16.41</v>
      </c>
      <c r="CG183" s="146">
        <v>0</v>
      </c>
      <c r="CH183" s="146">
        <v>0</v>
      </c>
      <c r="CI183" s="146">
        <v>0</v>
      </c>
      <c r="CZ183" s="1" t="s">
        <v>170</v>
      </c>
      <c r="DA183" s="1" t="s">
        <v>140</v>
      </c>
      <c r="DB183" s="1">
        <f t="shared" ref="DB183:DD200" si="58">BK146</f>
        <v>4000</v>
      </c>
      <c r="DC183" s="1">
        <f t="shared" si="58"/>
        <v>0</v>
      </c>
      <c r="DD183" s="146">
        <f t="shared" si="58"/>
        <v>16.41</v>
      </c>
      <c r="DE183" s="146"/>
    </row>
    <row r="184" spans="2:109" hidden="1" x14ac:dyDescent="0.25">
      <c r="B184" s="308">
        <f>H$35</f>
        <v>45720</v>
      </c>
      <c r="C184" s="28">
        <f>H$48</f>
        <v>0</v>
      </c>
      <c r="AQ184" s="61"/>
      <c r="AR184" s="1">
        <f>COUNTIF($AS$176:$AS183,$AS184)</f>
        <v>0</v>
      </c>
      <c r="AS184" s="1" t="str">
        <f t="shared" si="52"/>
        <v>00</v>
      </c>
      <c r="AU184" s="1" t="str">
        <f t="shared" si="53"/>
        <v>00</v>
      </c>
      <c r="AV184" s="1">
        <f>COUNTIF($AS$176:$AS183,$AS184)</f>
        <v>0</v>
      </c>
      <c r="AW184" s="8" t="str">
        <f t="shared" si="54"/>
        <v>Ignore me</v>
      </c>
      <c r="AX184" s="249">
        <f t="array" ref="AX184">IF(SUM($C$176:$C$182)=0,$D$19,MIN(IF($C$176:$C$182&gt;0,$B$176:$B$182)))</f>
        <v>45712</v>
      </c>
      <c r="AY184" s="249">
        <f t="array" ref="AY184">IF(SUM($C$176:$C$182)=0,$AB$19,MAX(IF($C$176:$C$182&gt;0,$B$176:$B$182)))</f>
        <v>45718</v>
      </c>
      <c r="AZ184" s="250">
        <f t="shared" si="56"/>
        <v>0</v>
      </c>
      <c r="BA184" s="214">
        <f t="shared" si="36"/>
        <v>0</v>
      </c>
      <c r="BB184" s="251">
        <f>$AY$168</f>
        <v>0</v>
      </c>
      <c r="BC184" s="214">
        <f t="shared" si="37"/>
        <v>0</v>
      </c>
      <c r="BD184" s="251">
        <f>$AY$168</f>
        <v>0</v>
      </c>
      <c r="BE184" s="214">
        <f t="shared" si="38"/>
        <v>0</v>
      </c>
      <c r="BF184" s="251">
        <f>$AY$168</f>
        <v>0</v>
      </c>
      <c r="BG184" s="214">
        <f t="shared" si="39"/>
        <v>0</v>
      </c>
      <c r="BH184" s="251">
        <f>$AY$168</f>
        <v>0</v>
      </c>
      <c r="BI184" s="214">
        <f t="shared" si="40"/>
        <v>0</v>
      </c>
      <c r="BJ184" s="251">
        <f>$AY$168</f>
        <v>0</v>
      </c>
      <c r="BK184" s="214">
        <f t="shared" si="41"/>
        <v>0</v>
      </c>
      <c r="BL184" s="251">
        <f>$AY$168</f>
        <v>0</v>
      </c>
      <c r="BM184" s="214">
        <f t="shared" si="42"/>
        <v>0</v>
      </c>
      <c r="BN184" s="251">
        <f>$AY$168</f>
        <v>0</v>
      </c>
      <c r="BO184" s="214">
        <f t="shared" si="43"/>
        <v>0</v>
      </c>
      <c r="BP184" s="251">
        <f>$AY$168</f>
        <v>0</v>
      </c>
      <c r="BQ184" s="214">
        <f t="shared" si="44"/>
        <v>0</v>
      </c>
      <c r="BR184" s="251">
        <f>$AY$168</f>
        <v>0</v>
      </c>
      <c r="BS184" s="214">
        <f t="shared" si="45"/>
        <v>0</v>
      </c>
      <c r="BT184" s="251">
        <f>$AY$168</f>
        <v>0</v>
      </c>
      <c r="BU184" s="214">
        <f t="shared" si="46"/>
        <v>0</v>
      </c>
      <c r="BV184" s="251">
        <f>$AY$168</f>
        <v>0</v>
      </c>
      <c r="BW184" s="214">
        <f t="shared" si="55"/>
        <v>0</v>
      </c>
      <c r="BX184" s="251">
        <f>$AY$168</f>
        <v>0</v>
      </c>
      <c r="BY184" s="214">
        <f t="shared" si="48"/>
        <v>0</v>
      </c>
      <c r="BZ184" s="251">
        <f>$AY$168</f>
        <v>0</v>
      </c>
      <c r="CA184" s="214">
        <f t="shared" si="49"/>
        <v>0</v>
      </c>
      <c r="CB184" s="251">
        <f>$AY$168</f>
        <v>0</v>
      </c>
      <c r="CC184" s="214">
        <f t="shared" si="50"/>
        <v>0</v>
      </c>
      <c r="CD184" s="251">
        <f>$AY$168</f>
        <v>0</v>
      </c>
      <c r="CE184" s="214">
        <f t="shared" si="51"/>
        <v>0</v>
      </c>
      <c r="CF184" s="251">
        <f>$AY$168</f>
        <v>0</v>
      </c>
      <c r="CG184" s="146">
        <v>0</v>
      </c>
      <c r="CH184" s="146">
        <v>0</v>
      </c>
      <c r="CI184" s="146">
        <v>0</v>
      </c>
      <c r="CZ184" s="1" t="s">
        <v>170</v>
      </c>
      <c r="DA184" s="1" t="s">
        <v>141</v>
      </c>
      <c r="DB184" s="1">
        <f t="shared" si="58"/>
        <v>4000</v>
      </c>
      <c r="DC184" s="1">
        <f t="shared" si="58"/>
        <v>0</v>
      </c>
      <c r="DD184" s="146">
        <f t="shared" si="58"/>
        <v>16.41</v>
      </c>
      <c r="DE184" s="146"/>
    </row>
    <row r="185" spans="2:109" hidden="1" x14ac:dyDescent="0.25">
      <c r="B185" s="308">
        <f>L$35</f>
        <v>45721</v>
      </c>
      <c r="C185" s="28">
        <f>L$48</f>
        <v>0</v>
      </c>
      <c r="AQ185" s="61"/>
      <c r="AR185" s="1">
        <f>COUNTIF($AS$176:$AS184,$AS185)</f>
        <v>1</v>
      </c>
      <c r="AS185" s="1" t="str">
        <f t="shared" si="52"/>
        <v>00</v>
      </c>
      <c r="AU185" s="1" t="str">
        <f t="shared" si="53"/>
        <v>00</v>
      </c>
      <c r="AV185" s="1">
        <f>COUNTIF($AS$176:$AS184,$AS185)</f>
        <v>1</v>
      </c>
      <c r="AW185" s="8" t="str">
        <f t="shared" si="54"/>
        <v>Ignore me</v>
      </c>
      <c r="AX185" s="249">
        <f t="array" ref="AX185">IF(SUM($C$176:$C$182)=0,$D$19,MIN(IF($C$176:$C$182&gt;0,$B$176:$B$182)))</f>
        <v>45712</v>
      </c>
      <c r="AY185" s="249">
        <f t="array" ref="AY185">IF(SUM($C$176:$C$182)=0,$AB$19,MAX(IF($C$176:$C$182&gt;0,$B$176:$B$182)))</f>
        <v>45718</v>
      </c>
      <c r="AZ185" s="250">
        <f t="shared" si="56"/>
        <v>0</v>
      </c>
      <c r="BA185" s="214">
        <f t="shared" si="36"/>
        <v>0</v>
      </c>
      <c r="BB185" s="251">
        <f>$AY$169</f>
        <v>0</v>
      </c>
      <c r="BC185" s="214">
        <f t="shared" si="37"/>
        <v>0</v>
      </c>
      <c r="BD185" s="251">
        <f>$AY$169</f>
        <v>0</v>
      </c>
      <c r="BE185" s="214">
        <f t="shared" si="38"/>
        <v>0</v>
      </c>
      <c r="BF185" s="251">
        <f>$AY$169</f>
        <v>0</v>
      </c>
      <c r="BG185" s="214">
        <f t="shared" si="39"/>
        <v>0</v>
      </c>
      <c r="BH185" s="251">
        <f>$AY$169</f>
        <v>0</v>
      </c>
      <c r="BI185" s="214">
        <f t="shared" si="40"/>
        <v>0</v>
      </c>
      <c r="BJ185" s="251">
        <f>$AY$169</f>
        <v>0</v>
      </c>
      <c r="BK185" s="214">
        <f t="shared" si="41"/>
        <v>0</v>
      </c>
      <c r="BL185" s="251">
        <f>$AY$169</f>
        <v>0</v>
      </c>
      <c r="BM185" s="214">
        <f t="shared" si="42"/>
        <v>0</v>
      </c>
      <c r="BN185" s="251">
        <f>$AY$169</f>
        <v>0</v>
      </c>
      <c r="BO185" s="214">
        <f t="shared" si="43"/>
        <v>0</v>
      </c>
      <c r="BP185" s="251">
        <f>$AY$169</f>
        <v>0</v>
      </c>
      <c r="BQ185" s="214">
        <f t="shared" si="44"/>
        <v>0</v>
      </c>
      <c r="BR185" s="251">
        <f>$AY$169</f>
        <v>0</v>
      </c>
      <c r="BS185" s="214">
        <f t="shared" si="45"/>
        <v>0</v>
      </c>
      <c r="BT185" s="251">
        <f>$AY$169</f>
        <v>0</v>
      </c>
      <c r="BU185" s="214">
        <f t="shared" si="46"/>
        <v>0</v>
      </c>
      <c r="BV185" s="251">
        <f>$AY$169</f>
        <v>0</v>
      </c>
      <c r="BW185" s="214">
        <f t="shared" si="55"/>
        <v>0</v>
      </c>
      <c r="BX185" s="251">
        <f>$AY$169</f>
        <v>0</v>
      </c>
      <c r="BY185" s="214">
        <f t="shared" si="48"/>
        <v>0</v>
      </c>
      <c r="BZ185" s="251">
        <f>$AY$169</f>
        <v>0</v>
      </c>
      <c r="CA185" s="214">
        <f t="shared" si="49"/>
        <v>0</v>
      </c>
      <c r="CB185" s="251">
        <f>$AY$169</f>
        <v>0</v>
      </c>
      <c r="CC185" s="214">
        <f t="shared" si="50"/>
        <v>0</v>
      </c>
      <c r="CD185" s="251">
        <f>$AY$169</f>
        <v>0</v>
      </c>
      <c r="CE185" s="214">
        <f t="shared" si="51"/>
        <v>0</v>
      </c>
      <c r="CF185" s="251">
        <f>$AY$169</f>
        <v>0</v>
      </c>
      <c r="CG185" s="146">
        <v>0</v>
      </c>
      <c r="CH185" s="146">
        <v>0</v>
      </c>
      <c r="CI185" s="146">
        <v>0</v>
      </c>
      <c r="CZ185" s="1" t="s">
        <v>170</v>
      </c>
      <c r="DA185" s="1" t="s">
        <v>142</v>
      </c>
      <c r="DB185" s="1">
        <f t="shared" si="58"/>
        <v>4000</v>
      </c>
      <c r="DC185" s="1">
        <f t="shared" si="58"/>
        <v>0</v>
      </c>
      <c r="DD185" s="146">
        <f t="shared" si="58"/>
        <v>16.41</v>
      </c>
      <c r="DE185" s="146"/>
    </row>
    <row r="186" spans="2:109" hidden="1" x14ac:dyDescent="0.25">
      <c r="B186" s="308">
        <f>P$35</f>
        <v>45722</v>
      </c>
      <c r="C186" s="28">
        <f>P$48</f>
        <v>0</v>
      </c>
      <c r="AQ186" s="61"/>
      <c r="AR186" s="1">
        <f>COUNTIF($AS$176:$AS185,$AS186)</f>
        <v>2</v>
      </c>
      <c r="AS186" s="1" t="str">
        <f t="shared" si="52"/>
        <v>00</v>
      </c>
      <c r="AU186" s="1" t="str">
        <f t="shared" si="53"/>
        <v>00</v>
      </c>
      <c r="AV186" s="1">
        <f>COUNTIF($AS$176:$AS185,$AS186)</f>
        <v>2</v>
      </c>
      <c r="AW186" s="8" t="str">
        <f t="shared" si="54"/>
        <v>Ignore me</v>
      </c>
      <c r="AX186" s="249">
        <f t="array" ref="AX186">IF(SUM($C$176:$C$182)=0,$D$19,MIN(IF($C$176:$C$182&gt;0,$B$176:$B$182)))</f>
        <v>45712</v>
      </c>
      <c r="AY186" s="249">
        <f t="array" ref="AY186">IF(SUM($C$176:$C$182)=0,$AB$19,MAX(IF($C$176:$C$182&gt;0,$B$176:$B$182)))</f>
        <v>45718</v>
      </c>
      <c r="AZ186" s="250">
        <f t="shared" si="56"/>
        <v>0</v>
      </c>
      <c r="BA186" s="214">
        <f t="shared" si="36"/>
        <v>0</v>
      </c>
      <c r="BB186" s="251">
        <f>$AY$170</f>
        <v>0</v>
      </c>
      <c r="BC186" s="214">
        <f t="shared" si="37"/>
        <v>0</v>
      </c>
      <c r="BD186" s="251">
        <f>$AY$170</f>
        <v>0</v>
      </c>
      <c r="BE186" s="214">
        <f t="shared" si="38"/>
        <v>0</v>
      </c>
      <c r="BF186" s="251">
        <f>$AY$170</f>
        <v>0</v>
      </c>
      <c r="BG186" s="214">
        <f t="shared" si="39"/>
        <v>0</v>
      </c>
      <c r="BH186" s="251">
        <f>$AY$170</f>
        <v>0</v>
      </c>
      <c r="BI186" s="214">
        <f t="shared" si="40"/>
        <v>0</v>
      </c>
      <c r="BJ186" s="251">
        <f>$AY$170</f>
        <v>0</v>
      </c>
      <c r="BK186" s="214">
        <f t="shared" si="41"/>
        <v>0</v>
      </c>
      <c r="BL186" s="251">
        <f>$AY$170</f>
        <v>0</v>
      </c>
      <c r="BM186" s="214">
        <f t="shared" si="42"/>
        <v>0</v>
      </c>
      <c r="BN186" s="251">
        <f>$AY$170</f>
        <v>0</v>
      </c>
      <c r="BO186" s="214">
        <f t="shared" si="43"/>
        <v>0</v>
      </c>
      <c r="BP186" s="251">
        <f>$AY$170</f>
        <v>0</v>
      </c>
      <c r="BQ186" s="214">
        <f t="shared" si="44"/>
        <v>0</v>
      </c>
      <c r="BR186" s="251">
        <f>$AY$170</f>
        <v>0</v>
      </c>
      <c r="BS186" s="214">
        <f t="shared" si="45"/>
        <v>0</v>
      </c>
      <c r="BT186" s="251">
        <f>$AY$170</f>
        <v>0</v>
      </c>
      <c r="BU186" s="214">
        <f t="shared" si="46"/>
        <v>0</v>
      </c>
      <c r="BV186" s="251">
        <f>$AY$170</f>
        <v>0</v>
      </c>
      <c r="BW186" s="214">
        <f t="shared" si="55"/>
        <v>0</v>
      </c>
      <c r="BX186" s="251">
        <f>$AY$170</f>
        <v>0</v>
      </c>
      <c r="BY186" s="214">
        <f t="shared" si="48"/>
        <v>0</v>
      </c>
      <c r="BZ186" s="251">
        <f>$AY$170</f>
        <v>0</v>
      </c>
      <c r="CA186" s="214">
        <f t="shared" si="49"/>
        <v>0</v>
      </c>
      <c r="CB186" s="251">
        <f>$AY$170</f>
        <v>0</v>
      </c>
      <c r="CC186" s="214">
        <f t="shared" si="50"/>
        <v>0</v>
      </c>
      <c r="CD186" s="251">
        <f>$AY$170</f>
        <v>0</v>
      </c>
      <c r="CE186" s="214">
        <f t="shared" si="51"/>
        <v>0</v>
      </c>
      <c r="CF186" s="251">
        <f>$AY$170</f>
        <v>0</v>
      </c>
      <c r="CG186" s="146">
        <v>0</v>
      </c>
      <c r="CH186" s="146">
        <v>0</v>
      </c>
      <c r="CI186" s="146">
        <v>0</v>
      </c>
      <c r="CZ186" s="1" t="s">
        <v>170</v>
      </c>
      <c r="DA186" s="1" t="s">
        <v>140</v>
      </c>
      <c r="DB186" s="1">
        <f t="shared" si="58"/>
        <v>4000</v>
      </c>
      <c r="DC186" s="1">
        <f t="shared" si="58"/>
        <v>0</v>
      </c>
      <c r="DD186" s="146">
        <f t="shared" si="58"/>
        <v>16.41</v>
      </c>
      <c r="DE186" s="146"/>
    </row>
    <row r="187" spans="2:109" hidden="1" x14ac:dyDescent="0.25">
      <c r="B187" s="308">
        <f>T$35</f>
        <v>45723</v>
      </c>
      <c r="C187" s="28">
        <f>T$48</f>
        <v>0</v>
      </c>
      <c r="AQ187" s="61"/>
      <c r="AR187" s="1">
        <f>COUNTIF($AS$176:$AS186,$AS187)</f>
        <v>3</v>
      </c>
      <c r="AS187" s="1" t="str">
        <f t="shared" si="52"/>
        <v>00</v>
      </c>
      <c r="AU187" s="1" t="str">
        <f t="shared" si="53"/>
        <v>00</v>
      </c>
      <c r="AV187" s="1">
        <f>COUNTIF($AS$176:$AS186,$AS187)</f>
        <v>3</v>
      </c>
      <c r="AW187" s="8" t="str">
        <f t="shared" si="54"/>
        <v>Ignore me</v>
      </c>
      <c r="AX187" s="249">
        <f t="array" ref="AX187">IF(SUM($C$176:$C$182)=0,$D$19,MIN(IF($C$176:$C$182&gt;0,$B$176:$B$182)))</f>
        <v>45712</v>
      </c>
      <c r="AY187" s="249">
        <f t="array" ref="AY187">IF(SUM($C$176:$C$182)=0,$AB$19,MAX(IF($C$176:$C$182&gt;0,$B$176:$B$182)))</f>
        <v>45718</v>
      </c>
      <c r="AZ187" s="250">
        <f t="shared" si="56"/>
        <v>0</v>
      </c>
      <c r="BA187" s="214">
        <f t="shared" si="36"/>
        <v>0</v>
      </c>
      <c r="BB187" s="251">
        <f>$AY$171</f>
        <v>0</v>
      </c>
      <c r="BC187" s="214">
        <f t="shared" si="37"/>
        <v>0</v>
      </c>
      <c r="BD187" s="251">
        <f>$AY$171</f>
        <v>0</v>
      </c>
      <c r="BE187" s="214">
        <f t="shared" si="38"/>
        <v>0</v>
      </c>
      <c r="BF187" s="251">
        <f>$AY$171</f>
        <v>0</v>
      </c>
      <c r="BG187" s="214">
        <f t="shared" si="39"/>
        <v>0</v>
      </c>
      <c r="BH187" s="251">
        <f>$AY$171</f>
        <v>0</v>
      </c>
      <c r="BI187" s="214">
        <f t="shared" si="40"/>
        <v>0</v>
      </c>
      <c r="BJ187" s="251">
        <f>$AY$171</f>
        <v>0</v>
      </c>
      <c r="BK187" s="214">
        <f t="shared" si="41"/>
        <v>0</v>
      </c>
      <c r="BL187" s="251">
        <f>$AY$171</f>
        <v>0</v>
      </c>
      <c r="BM187" s="214">
        <f t="shared" si="42"/>
        <v>0</v>
      </c>
      <c r="BN187" s="251">
        <f>$AY$171</f>
        <v>0</v>
      </c>
      <c r="BO187" s="214">
        <f t="shared" si="43"/>
        <v>0</v>
      </c>
      <c r="BP187" s="251">
        <f>$AY$171</f>
        <v>0</v>
      </c>
      <c r="BQ187" s="214">
        <f t="shared" si="44"/>
        <v>0</v>
      </c>
      <c r="BR187" s="251">
        <f>$AY$171</f>
        <v>0</v>
      </c>
      <c r="BS187" s="214">
        <f t="shared" si="45"/>
        <v>0</v>
      </c>
      <c r="BT187" s="251">
        <f>$AY$171</f>
        <v>0</v>
      </c>
      <c r="BU187" s="214">
        <f t="shared" si="46"/>
        <v>0</v>
      </c>
      <c r="BV187" s="251">
        <f>$AY$171</f>
        <v>0</v>
      </c>
      <c r="BW187" s="214">
        <f t="shared" si="55"/>
        <v>0</v>
      </c>
      <c r="BX187" s="251">
        <f>$AY$171</f>
        <v>0</v>
      </c>
      <c r="BY187" s="214">
        <f t="shared" si="48"/>
        <v>0</v>
      </c>
      <c r="BZ187" s="251">
        <f>$AY$171</f>
        <v>0</v>
      </c>
      <c r="CA187" s="214">
        <f t="shared" si="49"/>
        <v>0</v>
      </c>
      <c r="CB187" s="251">
        <f>$AY$171</f>
        <v>0</v>
      </c>
      <c r="CC187" s="214">
        <f t="shared" si="50"/>
        <v>0</v>
      </c>
      <c r="CD187" s="251">
        <f>$AY$171</f>
        <v>0</v>
      </c>
      <c r="CE187" s="214">
        <f t="shared" si="51"/>
        <v>0</v>
      </c>
      <c r="CF187" s="251">
        <f>$AY$171</f>
        <v>0</v>
      </c>
      <c r="CG187" s="146">
        <v>0</v>
      </c>
      <c r="CH187" s="146">
        <v>0</v>
      </c>
      <c r="CI187" s="146">
        <v>0</v>
      </c>
      <c r="CZ187" s="1" t="s">
        <v>170</v>
      </c>
      <c r="DA187" s="1" t="s">
        <v>141</v>
      </c>
      <c r="DB187" s="1">
        <f t="shared" si="58"/>
        <v>4000</v>
      </c>
      <c r="DC187" s="1">
        <f t="shared" si="58"/>
        <v>0</v>
      </c>
      <c r="DD187" s="146">
        <f t="shared" si="58"/>
        <v>16.41</v>
      </c>
      <c r="DE187" s="146"/>
    </row>
    <row r="188" spans="2:109" hidden="1" x14ac:dyDescent="0.25">
      <c r="B188" s="308">
        <f>X$35</f>
        <v>45724</v>
      </c>
      <c r="C188" s="28">
        <f>X$48</f>
        <v>0</v>
      </c>
      <c r="AQ188" s="61"/>
      <c r="AR188" s="1">
        <f>COUNTIF($AS$176:$AS187,$AS188)</f>
        <v>1</v>
      </c>
      <c r="AS188" s="1" t="str">
        <f t="shared" si="52"/>
        <v>0543364</v>
      </c>
      <c r="AU188" s="1" t="str">
        <f t="shared" si="53"/>
        <v>0543364</v>
      </c>
      <c r="AV188" s="1">
        <f>COUNTIF($AS$176:$AS187,$AS188)</f>
        <v>1</v>
      </c>
      <c r="AW188" s="8" t="str">
        <f t="shared" si="54"/>
        <v>Ignore me</v>
      </c>
      <c r="AX188" s="249">
        <f t="array" ref="AX188">IF(SUM($C$176:$C$182)=0,$D$19,MIN(IF($C$176:$C$182&gt;0,$B$176:$B$182)))</f>
        <v>45712</v>
      </c>
      <c r="AY188" s="249">
        <f t="array" ref="AY188">IF(SUM($C$176:$C$182)=0,$AB$19,MAX(IF($C$176:$C$182&gt;0,$B$176:$B$182)))</f>
        <v>45718</v>
      </c>
      <c r="AZ188" s="250">
        <f t="shared" ref="AZ188:AZ193" si="59">$H$109</f>
        <v>0</v>
      </c>
      <c r="BA188" s="214">
        <f t="shared" si="36"/>
        <v>0</v>
      </c>
      <c r="BB188" s="251">
        <f>$AY$166</f>
        <v>16.25</v>
      </c>
      <c r="BC188" s="214">
        <f t="shared" si="37"/>
        <v>0</v>
      </c>
      <c r="BD188" s="251">
        <f>$AY$166</f>
        <v>16.25</v>
      </c>
      <c r="BE188" s="214">
        <f t="shared" si="38"/>
        <v>0</v>
      </c>
      <c r="BF188" s="251">
        <f>$AY$166</f>
        <v>16.25</v>
      </c>
      <c r="BG188" s="214">
        <f t="shared" si="39"/>
        <v>0</v>
      </c>
      <c r="BH188" s="251">
        <f>$AY$166</f>
        <v>16.25</v>
      </c>
      <c r="BI188" s="214">
        <f t="shared" si="40"/>
        <v>0</v>
      </c>
      <c r="BJ188" s="251">
        <f>$AY$166</f>
        <v>16.25</v>
      </c>
      <c r="BK188" s="214">
        <f t="shared" si="41"/>
        <v>0</v>
      </c>
      <c r="BL188" s="251">
        <f>$AY$166</f>
        <v>16.25</v>
      </c>
      <c r="BM188" s="214">
        <f t="shared" si="42"/>
        <v>0</v>
      </c>
      <c r="BN188" s="251">
        <f>$AY$166</f>
        <v>16.25</v>
      </c>
      <c r="BO188" s="214">
        <f t="shared" si="43"/>
        <v>0</v>
      </c>
      <c r="BP188" s="251">
        <f>$AY$166</f>
        <v>16.25</v>
      </c>
      <c r="BQ188" s="214">
        <f t="shared" si="44"/>
        <v>0</v>
      </c>
      <c r="BR188" s="251">
        <f>$AY$166</f>
        <v>16.25</v>
      </c>
      <c r="BS188" s="214">
        <f t="shared" si="45"/>
        <v>0</v>
      </c>
      <c r="BT188" s="251">
        <f>$AY$166</f>
        <v>16.25</v>
      </c>
      <c r="BU188" s="214">
        <f t="shared" si="46"/>
        <v>0</v>
      </c>
      <c r="BV188" s="251">
        <f>$AY$166</f>
        <v>16.25</v>
      </c>
      <c r="BW188" s="214">
        <f t="shared" si="55"/>
        <v>0</v>
      </c>
      <c r="BX188" s="251">
        <f>$AY$166</f>
        <v>16.25</v>
      </c>
      <c r="BY188" s="214">
        <f t="shared" si="48"/>
        <v>0</v>
      </c>
      <c r="BZ188" s="251">
        <f>$AY$166</f>
        <v>16.25</v>
      </c>
      <c r="CA188" s="214">
        <f t="shared" si="49"/>
        <v>0</v>
      </c>
      <c r="CB188" s="251">
        <f>$AY$166</f>
        <v>16.25</v>
      </c>
      <c r="CC188" s="214">
        <f t="shared" si="50"/>
        <v>0</v>
      </c>
      <c r="CD188" s="251">
        <f>$AY$166</f>
        <v>16.25</v>
      </c>
      <c r="CE188" s="214">
        <f t="shared" si="51"/>
        <v>0</v>
      </c>
      <c r="CF188" s="251">
        <f>$AY$166</f>
        <v>16.25</v>
      </c>
      <c r="CG188" s="146">
        <v>0</v>
      </c>
      <c r="CH188" s="146">
        <v>0</v>
      </c>
      <c r="CI188" s="146">
        <v>0</v>
      </c>
      <c r="CZ188" s="1" t="s">
        <v>170</v>
      </c>
      <c r="DA188" s="1" t="s">
        <v>142</v>
      </c>
      <c r="DB188" s="1">
        <f t="shared" si="58"/>
        <v>4000</v>
      </c>
      <c r="DC188" s="1">
        <f t="shared" si="58"/>
        <v>0</v>
      </c>
      <c r="DD188" s="146">
        <f t="shared" si="58"/>
        <v>16.41</v>
      </c>
      <c r="DE188" s="146"/>
    </row>
    <row r="189" spans="2:109" hidden="1" x14ac:dyDescent="0.25">
      <c r="B189" s="308">
        <f>AB$35</f>
        <v>45725</v>
      </c>
      <c r="C189" s="28">
        <f>AB$48</f>
        <v>0</v>
      </c>
      <c r="AQ189" s="61"/>
      <c r="AR189" s="1">
        <f>COUNTIF($AS$176:$AS188,$AS189)</f>
        <v>1</v>
      </c>
      <c r="AS189" s="1" t="str">
        <f t="shared" si="52"/>
        <v>0548714</v>
      </c>
      <c r="AU189" s="1" t="str">
        <f t="shared" si="53"/>
        <v>0548714</v>
      </c>
      <c r="AV189" s="1">
        <f>COUNTIF($AS$176:$AS188,$AS189)</f>
        <v>1</v>
      </c>
      <c r="AW189" s="8" t="str">
        <f t="shared" si="54"/>
        <v>Ignore me</v>
      </c>
      <c r="AX189" s="249">
        <f t="array" ref="AX189">IF(SUM($C$176:$C$182)=0,$D$19,MIN(IF($C$176:$C$182&gt;0,$B$176:$B$182)))</f>
        <v>45712</v>
      </c>
      <c r="AY189" s="249">
        <f t="array" ref="AY189">IF(SUM($C$176:$C$182)=0,$AB$19,MAX(IF($C$176:$C$182&gt;0,$B$176:$B$182)))</f>
        <v>45718</v>
      </c>
      <c r="AZ189" s="250">
        <f t="shared" si="59"/>
        <v>0</v>
      </c>
      <c r="BA189" s="214">
        <f t="shared" si="36"/>
        <v>0</v>
      </c>
      <c r="BB189" s="251">
        <f>$AY$167</f>
        <v>16.41</v>
      </c>
      <c r="BC189" s="214">
        <f t="shared" si="37"/>
        <v>0</v>
      </c>
      <c r="BD189" s="251">
        <f>$AY$167</f>
        <v>16.41</v>
      </c>
      <c r="BE189" s="214">
        <f t="shared" si="38"/>
        <v>0</v>
      </c>
      <c r="BF189" s="251">
        <f>$AY$167</f>
        <v>16.41</v>
      </c>
      <c r="BG189" s="214">
        <f t="shared" si="39"/>
        <v>0</v>
      </c>
      <c r="BH189" s="251">
        <f>$AY$167</f>
        <v>16.41</v>
      </c>
      <c r="BI189" s="214">
        <f t="shared" si="40"/>
        <v>0</v>
      </c>
      <c r="BJ189" s="251">
        <f>$AY$167</f>
        <v>16.41</v>
      </c>
      <c r="BK189" s="214">
        <f t="shared" si="41"/>
        <v>0</v>
      </c>
      <c r="BL189" s="251">
        <f>$AY$167</f>
        <v>16.41</v>
      </c>
      <c r="BM189" s="214">
        <f t="shared" si="42"/>
        <v>0</v>
      </c>
      <c r="BN189" s="251">
        <f>$AY$167</f>
        <v>16.41</v>
      </c>
      <c r="BO189" s="214">
        <f t="shared" si="43"/>
        <v>0</v>
      </c>
      <c r="BP189" s="251">
        <f>$AY$167</f>
        <v>16.41</v>
      </c>
      <c r="BQ189" s="214">
        <f t="shared" si="44"/>
        <v>0</v>
      </c>
      <c r="BR189" s="251">
        <f>$AY$167</f>
        <v>16.41</v>
      </c>
      <c r="BS189" s="214">
        <f t="shared" si="45"/>
        <v>0</v>
      </c>
      <c r="BT189" s="251">
        <f>$AY$167</f>
        <v>16.41</v>
      </c>
      <c r="BU189" s="214">
        <f t="shared" si="46"/>
        <v>0</v>
      </c>
      <c r="BV189" s="251">
        <f>$AY$167</f>
        <v>16.41</v>
      </c>
      <c r="BW189" s="214">
        <f t="shared" si="55"/>
        <v>0</v>
      </c>
      <c r="BX189" s="251">
        <f>$AY$167</f>
        <v>16.41</v>
      </c>
      <c r="BY189" s="214">
        <f t="shared" si="48"/>
        <v>0</v>
      </c>
      <c r="BZ189" s="251">
        <f>$AY$167</f>
        <v>16.41</v>
      </c>
      <c r="CA189" s="214">
        <f t="shared" si="49"/>
        <v>0</v>
      </c>
      <c r="CB189" s="251">
        <f>$AY$167</f>
        <v>16.41</v>
      </c>
      <c r="CC189" s="214">
        <f t="shared" si="50"/>
        <v>0</v>
      </c>
      <c r="CD189" s="251">
        <f>$AY$167</f>
        <v>16.41</v>
      </c>
      <c r="CE189" s="214">
        <f t="shared" si="51"/>
        <v>0</v>
      </c>
      <c r="CF189" s="251">
        <f>$AY$167</f>
        <v>16.41</v>
      </c>
      <c r="CG189" s="146">
        <v>0</v>
      </c>
      <c r="CH189" s="146">
        <v>0</v>
      </c>
      <c r="CI189" s="146">
        <v>0</v>
      </c>
      <c r="CZ189" s="1" t="s">
        <v>172</v>
      </c>
      <c r="DA189" s="1" t="s">
        <v>140</v>
      </c>
      <c r="DB189" s="1">
        <f t="shared" si="58"/>
        <v>4000</v>
      </c>
      <c r="DC189" s="1">
        <f t="shared" si="58"/>
        <v>0</v>
      </c>
      <c r="DD189" s="146">
        <f t="shared" si="58"/>
        <v>16.41</v>
      </c>
      <c r="DE189" s="146"/>
    </row>
    <row r="190" spans="2:109" hidden="1" x14ac:dyDescent="0.25">
      <c r="B190" s="308">
        <f>D$51</f>
        <v>45726</v>
      </c>
      <c r="C190" s="29">
        <f>D$64</f>
        <v>0</v>
      </c>
      <c r="AQ190" s="61"/>
      <c r="AR190" s="1">
        <f>COUNTIF($AS$176:$AS189,$AS190)</f>
        <v>4</v>
      </c>
      <c r="AS190" s="1" t="str">
        <f t="shared" si="52"/>
        <v>00</v>
      </c>
      <c r="AU190" s="1" t="str">
        <f t="shared" si="53"/>
        <v>00</v>
      </c>
      <c r="AV190" s="1">
        <f>COUNTIF($AS$176:$AS189,$AS190)</f>
        <v>4</v>
      </c>
      <c r="AW190" s="8" t="str">
        <f t="shared" si="54"/>
        <v>Ignore me</v>
      </c>
      <c r="AX190" s="249">
        <f t="array" ref="AX190">IF(SUM($C$176:$C$182)=0,$D$19,MIN(IF($C$176:$C$182&gt;0,$B$176:$B$182)))</f>
        <v>45712</v>
      </c>
      <c r="AY190" s="249">
        <f t="array" ref="AY190">IF(SUM($C$176:$C$182)=0,$AB$19,MAX(IF($C$176:$C$182&gt;0,$B$176:$B$182)))</f>
        <v>45718</v>
      </c>
      <c r="AZ190" s="250">
        <f t="shared" si="59"/>
        <v>0</v>
      </c>
      <c r="BA190" s="214">
        <f t="shared" si="36"/>
        <v>0</v>
      </c>
      <c r="BB190" s="251">
        <f>$AY$168</f>
        <v>0</v>
      </c>
      <c r="BC190" s="214">
        <f t="shared" si="37"/>
        <v>0</v>
      </c>
      <c r="BD190" s="251">
        <f>$AY$168</f>
        <v>0</v>
      </c>
      <c r="BE190" s="214">
        <f t="shared" si="38"/>
        <v>0</v>
      </c>
      <c r="BF190" s="251">
        <f>$AY$168</f>
        <v>0</v>
      </c>
      <c r="BG190" s="214">
        <f t="shared" si="39"/>
        <v>0</v>
      </c>
      <c r="BH190" s="251">
        <f>$AY$168</f>
        <v>0</v>
      </c>
      <c r="BI190" s="214">
        <f t="shared" si="40"/>
        <v>0</v>
      </c>
      <c r="BJ190" s="251">
        <f>$AY$168</f>
        <v>0</v>
      </c>
      <c r="BK190" s="214">
        <f t="shared" si="41"/>
        <v>0</v>
      </c>
      <c r="BL190" s="251">
        <f>$AY$168</f>
        <v>0</v>
      </c>
      <c r="BM190" s="214">
        <f t="shared" si="42"/>
        <v>0</v>
      </c>
      <c r="BN190" s="251">
        <f>$AY$168</f>
        <v>0</v>
      </c>
      <c r="BO190" s="214">
        <f t="shared" si="43"/>
        <v>0</v>
      </c>
      <c r="BP190" s="251">
        <f>$AY$168</f>
        <v>0</v>
      </c>
      <c r="BQ190" s="214">
        <f t="shared" si="44"/>
        <v>0</v>
      </c>
      <c r="BR190" s="251">
        <f>$AY$168</f>
        <v>0</v>
      </c>
      <c r="BS190" s="214">
        <f t="shared" si="45"/>
        <v>0</v>
      </c>
      <c r="BT190" s="251">
        <f>$AY$168</f>
        <v>0</v>
      </c>
      <c r="BU190" s="214">
        <f t="shared" si="46"/>
        <v>0</v>
      </c>
      <c r="BV190" s="251">
        <f>$AY$168</f>
        <v>0</v>
      </c>
      <c r="BW190" s="214">
        <f t="shared" si="55"/>
        <v>0</v>
      </c>
      <c r="BX190" s="251">
        <f>$AY$168</f>
        <v>0</v>
      </c>
      <c r="BY190" s="214">
        <f t="shared" si="48"/>
        <v>0</v>
      </c>
      <c r="BZ190" s="251">
        <f>$AY$168</f>
        <v>0</v>
      </c>
      <c r="CA190" s="214">
        <f t="shared" si="49"/>
        <v>0</v>
      </c>
      <c r="CB190" s="251">
        <f>$AY$168</f>
        <v>0</v>
      </c>
      <c r="CC190" s="214">
        <f t="shared" si="50"/>
        <v>0</v>
      </c>
      <c r="CD190" s="251">
        <f>$AY$168</f>
        <v>0</v>
      </c>
      <c r="CE190" s="214">
        <f t="shared" si="51"/>
        <v>0</v>
      </c>
      <c r="CF190" s="251">
        <f>$AY$168</f>
        <v>0</v>
      </c>
      <c r="CG190" s="146">
        <v>0</v>
      </c>
      <c r="CH190" s="146">
        <v>0</v>
      </c>
      <c r="CI190" s="146">
        <v>0</v>
      </c>
      <c r="CZ190" s="1" t="s">
        <v>172</v>
      </c>
      <c r="DA190" s="1" t="s">
        <v>141</v>
      </c>
      <c r="DB190" s="1">
        <f t="shared" si="58"/>
        <v>4000</v>
      </c>
      <c r="DC190" s="1">
        <f t="shared" si="58"/>
        <v>0</v>
      </c>
      <c r="DD190" s="146">
        <f t="shared" si="58"/>
        <v>16.41</v>
      </c>
      <c r="DE190" s="146"/>
    </row>
    <row r="191" spans="2:109" hidden="1" x14ac:dyDescent="0.25">
      <c r="B191" s="308">
        <f>H$51</f>
        <v>45727</v>
      </c>
      <c r="C191" s="29">
        <f>H$64</f>
        <v>0</v>
      </c>
      <c r="AQ191" s="61"/>
      <c r="AR191" s="1">
        <f>COUNTIF($AS$176:$AS190,$AS191)</f>
        <v>5</v>
      </c>
      <c r="AS191" s="1" t="str">
        <f t="shared" si="52"/>
        <v>00</v>
      </c>
      <c r="AU191" s="1" t="str">
        <f t="shared" si="53"/>
        <v>00</v>
      </c>
      <c r="AV191" s="1">
        <f>COUNTIF($AS$176:$AS190,$AS191)</f>
        <v>5</v>
      </c>
      <c r="AW191" s="8" t="str">
        <f t="shared" si="54"/>
        <v>Ignore me</v>
      </c>
      <c r="AX191" s="249">
        <f t="array" ref="AX191">IF(SUM($C$176:$C$182)=0,$D$19,MIN(IF($C$176:$C$182&gt;0,$B$176:$B$182)))</f>
        <v>45712</v>
      </c>
      <c r="AY191" s="249">
        <f t="array" ref="AY191">IF(SUM($C$176:$C$182)=0,$AB$19,MAX(IF($C$176:$C$182&gt;0,$B$176:$B$182)))</f>
        <v>45718</v>
      </c>
      <c r="AZ191" s="250">
        <f t="shared" si="59"/>
        <v>0</v>
      </c>
      <c r="BA191" s="214">
        <f t="shared" si="36"/>
        <v>0</v>
      </c>
      <c r="BB191" s="251">
        <f>$AY$169</f>
        <v>0</v>
      </c>
      <c r="BC191" s="214">
        <f t="shared" si="37"/>
        <v>0</v>
      </c>
      <c r="BD191" s="251">
        <f>$AY$169</f>
        <v>0</v>
      </c>
      <c r="BE191" s="214">
        <f t="shared" si="38"/>
        <v>0</v>
      </c>
      <c r="BF191" s="251">
        <f>$AY$169</f>
        <v>0</v>
      </c>
      <c r="BG191" s="214">
        <f t="shared" si="39"/>
        <v>0</v>
      </c>
      <c r="BH191" s="251">
        <f>$AY$169</f>
        <v>0</v>
      </c>
      <c r="BI191" s="214">
        <f t="shared" si="40"/>
        <v>0</v>
      </c>
      <c r="BJ191" s="251">
        <f>$AY$169</f>
        <v>0</v>
      </c>
      <c r="BK191" s="214">
        <f t="shared" si="41"/>
        <v>0</v>
      </c>
      <c r="BL191" s="251">
        <f>$AY$169</f>
        <v>0</v>
      </c>
      <c r="BM191" s="214">
        <f t="shared" si="42"/>
        <v>0</v>
      </c>
      <c r="BN191" s="251">
        <f>$AY$169</f>
        <v>0</v>
      </c>
      <c r="BO191" s="214">
        <f t="shared" si="43"/>
        <v>0</v>
      </c>
      <c r="BP191" s="251">
        <f>$AY$169</f>
        <v>0</v>
      </c>
      <c r="BQ191" s="214">
        <f t="shared" si="44"/>
        <v>0</v>
      </c>
      <c r="BR191" s="251">
        <f>$AY$169</f>
        <v>0</v>
      </c>
      <c r="BS191" s="214">
        <f t="shared" si="45"/>
        <v>0</v>
      </c>
      <c r="BT191" s="251">
        <f>$AY$169</f>
        <v>0</v>
      </c>
      <c r="BU191" s="214">
        <f t="shared" si="46"/>
        <v>0</v>
      </c>
      <c r="BV191" s="251">
        <f>$AY$169</f>
        <v>0</v>
      </c>
      <c r="BW191" s="214">
        <f t="shared" si="55"/>
        <v>0</v>
      </c>
      <c r="BX191" s="251">
        <f>$AY$169</f>
        <v>0</v>
      </c>
      <c r="BY191" s="214">
        <f t="shared" si="48"/>
        <v>0</v>
      </c>
      <c r="BZ191" s="251">
        <f>$AY$169</f>
        <v>0</v>
      </c>
      <c r="CA191" s="214">
        <f t="shared" si="49"/>
        <v>0</v>
      </c>
      <c r="CB191" s="251">
        <f>$AY$169</f>
        <v>0</v>
      </c>
      <c r="CC191" s="214">
        <f t="shared" si="50"/>
        <v>0</v>
      </c>
      <c r="CD191" s="251">
        <f>$AY$169</f>
        <v>0</v>
      </c>
      <c r="CE191" s="214">
        <f t="shared" si="51"/>
        <v>0</v>
      </c>
      <c r="CF191" s="251">
        <f>$AY$169</f>
        <v>0</v>
      </c>
      <c r="CG191" s="146">
        <v>0</v>
      </c>
      <c r="CH191" s="146">
        <v>0</v>
      </c>
      <c r="CI191" s="146">
        <v>0</v>
      </c>
      <c r="CZ191" s="1" t="s">
        <v>172</v>
      </c>
      <c r="DA191" s="1" t="s">
        <v>142</v>
      </c>
      <c r="DB191" s="1">
        <f t="shared" si="58"/>
        <v>4000</v>
      </c>
      <c r="DC191" s="1">
        <f t="shared" si="58"/>
        <v>0</v>
      </c>
      <c r="DD191" s="146">
        <f t="shared" si="58"/>
        <v>16.41</v>
      </c>
      <c r="DE191" s="146"/>
    </row>
    <row r="192" spans="2:109" hidden="1" x14ac:dyDescent="0.25">
      <c r="B192" s="308">
        <f>L$51</f>
        <v>45728</v>
      </c>
      <c r="C192" s="29">
        <f>L$64</f>
        <v>0</v>
      </c>
      <c r="AQ192" s="61"/>
      <c r="AR192" s="1">
        <f>COUNTIF($AS$176:$AS191,$AS192)</f>
        <v>6</v>
      </c>
      <c r="AS192" s="1" t="str">
        <f t="shared" si="52"/>
        <v>00</v>
      </c>
      <c r="AU192" s="1" t="str">
        <f t="shared" si="53"/>
        <v>00</v>
      </c>
      <c r="AV192" s="1">
        <f>COUNTIF($AS$176:$AS191,$AS192)</f>
        <v>6</v>
      </c>
      <c r="AW192" s="8" t="str">
        <f t="shared" si="54"/>
        <v>Ignore me</v>
      </c>
      <c r="AX192" s="249">
        <f t="array" ref="AX192">IF(SUM($C$176:$C$182)=0,$D$19,MIN(IF($C$176:$C$182&gt;0,$B$176:$B$182)))</f>
        <v>45712</v>
      </c>
      <c r="AY192" s="249">
        <f t="array" ref="AY192">IF(SUM($C$176:$C$182)=0,$AB$19,MAX(IF($C$176:$C$182&gt;0,$B$176:$B$182)))</f>
        <v>45718</v>
      </c>
      <c r="AZ192" s="250">
        <f t="shared" si="59"/>
        <v>0</v>
      </c>
      <c r="BA192" s="214">
        <f t="shared" si="36"/>
        <v>0</v>
      </c>
      <c r="BB192" s="251">
        <f>$AY$170</f>
        <v>0</v>
      </c>
      <c r="BC192" s="214">
        <f t="shared" si="37"/>
        <v>0</v>
      </c>
      <c r="BD192" s="251">
        <f>$AY$170</f>
        <v>0</v>
      </c>
      <c r="BE192" s="214">
        <f t="shared" si="38"/>
        <v>0</v>
      </c>
      <c r="BF192" s="251">
        <f>$AY$170</f>
        <v>0</v>
      </c>
      <c r="BG192" s="214">
        <f t="shared" si="39"/>
        <v>0</v>
      </c>
      <c r="BH192" s="251">
        <f>$AY$170</f>
        <v>0</v>
      </c>
      <c r="BI192" s="214">
        <f t="shared" si="40"/>
        <v>0</v>
      </c>
      <c r="BJ192" s="251">
        <f>$AY$170</f>
        <v>0</v>
      </c>
      <c r="BK192" s="214">
        <f t="shared" si="41"/>
        <v>0</v>
      </c>
      <c r="BL192" s="251">
        <f>$AY$170</f>
        <v>0</v>
      </c>
      <c r="BM192" s="214">
        <f t="shared" si="42"/>
        <v>0</v>
      </c>
      <c r="BN192" s="251">
        <f>$AY$170</f>
        <v>0</v>
      </c>
      <c r="BO192" s="214">
        <f t="shared" si="43"/>
        <v>0</v>
      </c>
      <c r="BP192" s="251">
        <f>$AY$170</f>
        <v>0</v>
      </c>
      <c r="BQ192" s="214">
        <f t="shared" si="44"/>
        <v>0</v>
      </c>
      <c r="BR192" s="251">
        <f>$AY$170</f>
        <v>0</v>
      </c>
      <c r="BS192" s="214">
        <f t="shared" si="45"/>
        <v>0</v>
      </c>
      <c r="BT192" s="251">
        <f>$AY$170</f>
        <v>0</v>
      </c>
      <c r="BU192" s="214">
        <f t="shared" si="46"/>
        <v>0</v>
      </c>
      <c r="BV192" s="251">
        <f>$AY$170</f>
        <v>0</v>
      </c>
      <c r="BW192" s="214">
        <f t="shared" si="55"/>
        <v>0</v>
      </c>
      <c r="BX192" s="251">
        <f>$AY$170</f>
        <v>0</v>
      </c>
      <c r="BY192" s="214">
        <f t="shared" si="48"/>
        <v>0</v>
      </c>
      <c r="BZ192" s="251">
        <f>$AY$170</f>
        <v>0</v>
      </c>
      <c r="CA192" s="214">
        <f t="shared" si="49"/>
        <v>0</v>
      </c>
      <c r="CB192" s="251">
        <f>$AY$170</f>
        <v>0</v>
      </c>
      <c r="CC192" s="214">
        <f t="shared" si="50"/>
        <v>0</v>
      </c>
      <c r="CD192" s="251">
        <f>$AY$170</f>
        <v>0</v>
      </c>
      <c r="CE192" s="214">
        <f t="shared" si="51"/>
        <v>0</v>
      </c>
      <c r="CF192" s="251">
        <f>$AY$170</f>
        <v>0</v>
      </c>
      <c r="CG192" s="146">
        <v>0</v>
      </c>
      <c r="CH192" s="146">
        <v>0</v>
      </c>
      <c r="CI192" s="146">
        <v>0</v>
      </c>
      <c r="CZ192" s="1" t="s">
        <v>172</v>
      </c>
      <c r="DA192" s="1" t="s">
        <v>140</v>
      </c>
      <c r="DB192" s="1">
        <f t="shared" si="58"/>
        <v>4000</v>
      </c>
      <c r="DC192" s="1">
        <f t="shared" si="58"/>
        <v>0</v>
      </c>
      <c r="DD192" s="146">
        <f t="shared" si="58"/>
        <v>16.41</v>
      </c>
      <c r="DE192" s="146"/>
    </row>
    <row r="193" spans="2:109" hidden="1" x14ac:dyDescent="0.25">
      <c r="B193" s="308">
        <f>P$51</f>
        <v>45729</v>
      </c>
      <c r="C193" s="29">
        <f>P$64</f>
        <v>0</v>
      </c>
      <c r="AQ193" s="61"/>
      <c r="AR193" s="1">
        <f>COUNTIF($AS$176:$AS192,$AS193)</f>
        <v>7</v>
      </c>
      <c r="AS193" s="1" t="str">
        <f t="shared" si="52"/>
        <v>00</v>
      </c>
      <c r="AU193" s="1" t="str">
        <f t="shared" si="53"/>
        <v>00</v>
      </c>
      <c r="AV193" s="1">
        <f>COUNTIF($AS$176:$AS192,$AS193)</f>
        <v>7</v>
      </c>
      <c r="AW193" s="8" t="str">
        <f t="shared" si="54"/>
        <v>Ignore me</v>
      </c>
      <c r="AX193" s="249">
        <f t="array" ref="AX193">IF(SUM($C$176:$C$182)=0,$D$19,MIN(IF($C$176:$C$182&gt;0,$B$176:$B$182)))</f>
        <v>45712</v>
      </c>
      <c r="AY193" s="249">
        <f t="array" ref="AY193">IF(SUM($C$176:$C$182)=0,$AB$19,MAX(IF($C$176:$C$182&gt;0,$B$176:$B$182)))</f>
        <v>45718</v>
      </c>
      <c r="AZ193" s="250">
        <f t="shared" si="59"/>
        <v>0</v>
      </c>
      <c r="BA193" s="214">
        <f t="shared" si="36"/>
        <v>0</v>
      </c>
      <c r="BB193" s="251">
        <f>$AY$171</f>
        <v>0</v>
      </c>
      <c r="BC193" s="214">
        <f t="shared" si="37"/>
        <v>0</v>
      </c>
      <c r="BD193" s="251">
        <f>$AY$171</f>
        <v>0</v>
      </c>
      <c r="BE193" s="214">
        <f t="shared" si="38"/>
        <v>0</v>
      </c>
      <c r="BF193" s="251">
        <f>$AY$171</f>
        <v>0</v>
      </c>
      <c r="BG193" s="214">
        <f t="shared" si="39"/>
        <v>0</v>
      </c>
      <c r="BH193" s="251">
        <f>$AY$171</f>
        <v>0</v>
      </c>
      <c r="BI193" s="214">
        <f t="shared" si="40"/>
        <v>0</v>
      </c>
      <c r="BJ193" s="251">
        <f>$AY$171</f>
        <v>0</v>
      </c>
      <c r="BK193" s="214">
        <f t="shared" si="41"/>
        <v>0</v>
      </c>
      <c r="BL193" s="251">
        <f>$AY$171</f>
        <v>0</v>
      </c>
      <c r="BM193" s="214">
        <f t="shared" si="42"/>
        <v>0</v>
      </c>
      <c r="BN193" s="251">
        <f>$AY$171</f>
        <v>0</v>
      </c>
      <c r="BO193" s="214">
        <f t="shared" si="43"/>
        <v>0</v>
      </c>
      <c r="BP193" s="251">
        <f>$AY$171</f>
        <v>0</v>
      </c>
      <c r="BQ193" s="214">
        <f t="shared" si="44"/>
        <v>0</v>
      </c>
      <c r="BR193" s="251">
        <f>$AY$171</f>
        <v>0</v>
      </c>
      <c r="BS193" s="214">
        <f t="shared" si="45"/>
        <v>0</v>
      </c>
      <c r="BT193" s="251">
        <f>$AY$171</f>
        <v>0</v>
      </c>
      <c r="BU193" s="214">
        <f t="shared" si="46"/>
        <v>0</v>
      </c>
      <c r="BV193" s="251">
        <f>$AY$171</f>
        <v>0</v>
      </c>
      <c r="BW193" s="214">
        <f t="shared" si="55"/>
        <v>0</v>
      </c>
      <c r="BX193" s="251">
        <f>$AY$171</f>
        <v>0</v>
      </c>
      <c r="BY193" s="214">
        <f t="shared" si="48"/>
        <v>0</v>
      </c>
      <c r="BZ193" s="251">
        <f>$AY$171</f>
        <v>0</v>
      </c>
      <c r="CA193" s="214">
        <f t="shared" si="49"/>
        <v>0</v>
      </c>
      <c r="CB193" s="251">
        <f>$AY$171</f>
        <v>0</v>
      </c>
      <c r="CC193" s="214">
        <f t="shared" si="50"/>
        <v>0</v>
      </c>
      <c r="CD193" s="251">
        <f>$AY$171</f>
        <v>0</v>
      </c>
      <c r="CE193" s="214">
        <f t="shared" si="51"/>
        <v>0</v>
      </c>
      <c r="CF193" s="251">
        <f>$AY$171</f>
        <v>0</v>
      </c>
      <c r="CG193" s="146">
        <v>0</v>
      </c>
      <c r="CH193" s="146">
        <v>0</v>
      </c>
      <c r="CI193" s="146">
        <v>0</v>
      </c>
      <c r="CZ193" s="1" t="s">
        <v>172</v>
      </c>
      <c r="DA193" s="1" t="s">
        <v>141</v>
      </c>
      <c r="DB193" s="1">
        <f t="shared" si="58"/>
        <v>4000</v>
      </c>
      <c r="DC193" s="1">
        <f t="shared" si="58"/>
        <v>0</v>
      </c>
      <c r="DD193" s="146">
        <f t="shared" si="58"/>
        <v>16.41</v>
      </c>
      <c r="DE193" s="146"/>
    </row>
    <row r="194" spans="2:109" hidden="1" x14ac:dyDescent="0.25">
      <c r="B194" s="308">
        <f>T$51</f>
        <v>45730</v>
      </c>
      <c r="C194" s="29">
        <f>T$64</f>
        <v>0</v>
      </c>
      <c r="AQ194" s="61"/>
      <c r="AR194" s="1">
        <f>COUNTIF($AS$176:$AS193,$AS194)</f>
        <v>0</v>
      </c>
      <c r="AS194" s="1" t="str">
        <f t="shared" si="52"/>
        <v>9548882</v>
      </c>
      <c r="AU194" s="1" t="str">
        <f t="shared" si="53"/>
        <v>9548882</v>
      </c>
      <c r="AV194" s="1">
        <f>COUNTIF($AS$176:$AS193,$AS194)</f>
        <v>0</v>
      </c>
      <c r="AW194" s="8" t="str">
        <f t="shared" si="54"/>
        <v>Ignore me</v>
      </c>
      <c r="AX194" s="252">
        <f t="array" ref="AX194">IF(SUM($C$183:$C$189)=0,$D$35,MIN(IF($C$183:$C$189&gt;0,$B$183:$B$189)))</f>
        <v>45719</v>
      </c>
      <c r="AY194" s="252">
        <f t="array" ref="AY194">IF(SUM($C$183:$C$189)=0,$AB$35,MAX(IF($C$183:$C$189&gt;0,$B$183:$B$189)))</f>
        <v>45725</v>
      </c>
      <c r="AZ194" s="253">
        <f t="shared" ref="AZ194:AZ199" si="60">$H$107</f>
        <v>9</v>
      </c>
      <c r="BA194" s="216">
        <f t="shared" ref="BA194:BA211" si="61">SUMPRODUCT(($BD$146:$BD$163=$AZ194)*($BE$146:$BE$163=BA$173)*($BG$146:$BG$163=BB194)*$BF$146:$BF$163)</f>
        <v>0</v>
      </c>
      <c r="BB194" s="28">
        <f>$BE$166</f>
        <v>16.41</v>
      </c>
      <c r="BC194" s="216">
        <f t="shared" ref="BC194:BQ211" si="62">SUMPRODUCT(($BD$146:$BD$163=$AZ194)*($BE$146:$BE$163=BC$173)*($BG$146:$BG$163=BD194)*$BF$146:$BF$163)</f>
        <v>0</v>
      </c>
      <c r="BD194" s="28">
        <f>$BE$166</f>
        <v>16.41</v>
      </c>
      <c r="BE194" s="216">
        <f t="shared" ref="BE194:BE210" si="63">SUMPRODUCT(($BD$146:$BD$163=$AZ194)*($BE$146:$BE$163=BE$173)*($BG$146:$BG$163=BF194)*$BF$146:$BF$163)</f>
        <v>0</v>
      </c>
      <c r="BF194" s="28">
        <f>$BE$166</f>
        <v>16.41</v>
      </c>
      <c r="BG194" s="216">
        <f t="shared" ref="BG194:BG210" si="64">SUMPRODUCT(($BD$146:$BD$163=$AZ194)*($BE$146:$BE$163=BG$173)*($BG$146:$BG$163=BH194)*$BF$146:$BF$163)</f>
        <v>0</v>
      </c>
      <c r="BH194" s="28">
        <f>$BE$166</f>
        <v>16.41</v>
      </c>
      <c r="BI194" s="216">
        <f t="shared" ref="BI194:BI210" si="65">SUMPRODUCT(($BD$146:$BD$163=$AZ194)*($BE$146:$BE$163=BI$173)*($BG$146:$BG$163=BJ194)*$BF$146:$BF$163)</f>
        <v>0</v>
      </c>
      <c r="BJ194" s="28">
        <f>$BE$166</f>
        <v>16.41</v>
      </c>
      <c r="BK194" s="216">
        <f t="shared" ref="BK194:BK210" si="66">SUMPRODUCT(($BD$146:$BD$163=$AZ194)*($BE$146:$BE$163=BK$173)*($BG$146:$BG$163=BL194)*$BF$146:$BF$163)</f>
        <v>0</v>
      </c>
      <c r="BL194" s="28">
        <f>$BE$166</f>
        <v>16.41</v>
      </c>
      <c r="BM194" s="216">
        <f t="shared" ref="BM194:BM210" si="67">SUMPRODUCT(($BD$146:$BD$163=$AZ194)*($BE$146:$BE$163=BM$173)*($BG$146:$BG$163=BN194)*$BF$146:$BF$163)</f>
        <v>0</v>
      </c>
      <c r="BN194" s="28">
        <f>$BE$166</f>
        <v>16.41</v>
      </c>
      <c r="BO194" s="216">
        <f t="shared" ref="BO194:BO210" si="68">SUMPRODUCT(($BD$146:$BD$163=$AZ194)*($BE$146:$BE$163=BO$173)*($BG$146:$BG$163=BP194)*$BF$146:$BF$163)</f>
        <v>0</v>
      </c>
      <c r="BP194" s="28">
        <f>$BE$166</f>
        <v>16.41</v>
      </c>
      <c r="BQ194" s="216">
        <f t="shared" ref="BQ194:BQ210" si="69">SUMPRODUCT(($BD$146:$BD$163=$AZ194)*($BE$146:$BE$163=BQ$173)*($BG$146:$BG$163=BR194)*$BF$146:$BF$163)</f>
        <v>0</v>
      </c>
      <c r="BR194" s="28">
        <f>$BE$166</f>
        <v>16.41</v>
      </c>
      <c r="BS194" s="216">
        <f t="shared" ref="BS194:CE211" si="70">SUMPRODUCT(($BD$146:$BD$163=$AZ194)*($BE$146:$BE$163=BS$173)*($BG$146:$BG$163=BT194)*$BF$146:$BF$163)</f>
        <v>0</v>
      </c>
      <c r="BT194" s="28">
        <f>$BE$166</f>
        <v>16.41</v>
      </c>
      <c r="BU194" s="216">
        <f t="shared" ref="BU194:BU210" si="71">SUMPRODUCT(($BD$146:$BD$163=$AZ194)*($BE$146:$BE$163=BU$173)*($BG$146:$BG$163=BV194)*$BF$146:$BF$163)</f>
        <v>0</v>
      </c>
      <c r="BV194" s="28">
        <f>$BE$166</f>
        <v>16.41</v>
      </c>
      <c r="BW194" s="216">
        <f t="shared" ref="BW194:BW210" si="72">SUMPRODUCT(($BD$146:$BD$163=$AZ194)*($BE$146:$BE$163=BW$173)*($BG$146:$BG$163=BX194)*$BF$146:$BF$163)</f>
        <v>0</v>
      </c>
      <c r="BX194" s="28">
        <f>$BE$166</f>
        <v>16.41</v>
      </c>
      <c r="BY194" s="216">
        <f t="shared" ref="BY194:BY210" si="73">SUMPRODUCT(($BD$146:$BD$163=$AZ194)*($BE$146:$BE$163=BY$173)*($BG$146:$BG$163=BZ194)*$BF$146:$BF$163)</f>
        <v>0</v>
      </c>
      <c r="BZ194" s="28">
        <f>$BE$166</f>
        <v>16.41</v>
      </c>
      <c r="CA194" s="216">
        <f t="shared" ref="CA194:CA210" si="74">SUMPRODUCT(($BD$146:$BD$163=$AZ194)*($BE$146:$BE$163=CA$173)*($BG$146:$BG$163=CB194)*$BF$146:$BF$163)</f>
        <v>0</v>
      </c>
      <c r="CB194" s="28">
        <f>$BE$166</f>
        <v>16.41</v>
      </c>
      <c r="CC194" s="216">
        <f t="shared" ref="CC194:CC210" si="75">SUMPRODUCT(($BD$146:$BD$163=$AZ194)*($BE$146:$BE$163=CC$173)*($BG$146:$BG$163=CD194)*$BF$146:$BF$163)</f>
        <v>0</v>
      </c>
      <c r="CD194" s="28">
        <f>$BE$166</f>
        <v>16.41</v>
      </c>
      <c r="CE194" s="216">
        <f t="shared" ref="CE194:CE210" si="76">SUMPRODUCT(($BD$146:$BD$163=$AZ194)*($BE$146:$BE$163=CE$173)*($BG$146:$BG$163=CF194)*$BF$146:$BF$163)</f>
        <v>0</v>
      </c>
      <c r="CF194" s="28">
        <f>$BE$166</f>
        <v>16.41</v>
      </c>
      <c r="CG194" s="146">
        <v>0</v>
      </c>
      <c r="CH194" s="146">
        <v>0</v>
      </c>
      <c r="CI194" s="146">
        <v>0</v>
      </c>
      <c r="CZ194" s="1" t="s">
        <v>172</v>
      </c>
      <c r="DA194" s="1" t="s">
        <v>142</v>
      </c>
      <c r="DB194" s="1">
        <f t="shared" si="58"/>
        <v>4000</v>
      </c>
      <c r="DC194" s="1">
        <f t="shared" si="58"/>
        <v>0</v>
      </c>
      <c r="DD194" s="146">
        <f t="shared" si="58"/>
        <v>16.41</v>
      </c>
      <c r="DE194" s="146"/>
    </row>
    <row r="195" spans="2:109" hidden="1" x14ac:dyDescent="0.25">
      <c r="B195" s="308">
        <f>X$51</f>
        <v>45731</v>
      </c>
      <c r="C195" s="29">
        <f>X$64</f>
        <v>0</v>
      </c>
      <c r="AQ195" s="61"/>
      <c r="AR195" s="1">
        <f>COUNTIF($AS$176:$AS194,$AS195)</f>
        <v>4</v>
      </c>
      <c r="AS195" s="1" t="str">
        <f t="shared" si="52"/>
        <v>90</v>
      </c>
      <c r="AU195" s="1" t="str">
        <f t="shared" si="53"/>
        <v>90</v>
      </c>
      <c r="AV195" s="1">
        <f>COUNTIF($AS$176:$AS194,$AS195)</f>
        <v>4</v>
      </c>
      <c r="AW195" s="8" t="str">
        <f t="shared" si="54"/>
        <v>Ignore me</v>
      </c>
      <c r="AX195" s="252">
        <f t="array" ref="AX195">IF(SUM($C$183:$C$189)=0,$D$35,MIN(IF($C$183:$C$189&gt;0,$B$183:$B$189)))</f>
        <v>45719</v>
      </c>
      <c r="AY195" s="252">
        <f t="array" ref="AY195">IF(SUM($C$183:$C$189)=0,$AB$35,MAX(IF($C$183:$C$189&gt;0,$B$183:$B$189)))</f>
        <v>45725</v>
      </c>
      <c r="AZ195" s="253">
        <f t="shared" si="60"/>
        <v>9</v>
      </c>
      <c r="BA195" s="216">
        <f t="shared" si="61"/>
        <v>0</v>
      </c>
      <c r="BB195" s="28">
        <f>$BE$167</f>
        <v>0</v>
      </c>
      <c r="BC195" s="216">
        <f t="shared" si="62"/>
        <v>0</v>
      </c>
      <c r="BD195" s="28">
        <f>$BE$167</f>
        <v>0</v>
      </c>
      <c r="BE195" s="216">
        <f t="shared" si="63"/>
        <v>0</v>
      </c>
      <c r="BF195" s="28">
        <f>$BE$167</f>
        <v>0</v>
      </c>
      <c r="BG195" s="216">
        <f t="shared" si="64"/>
        <v>0</v>
      </c>
      <c r="BH195" s="28">
        <f>$BE$167</f>
        <v>0</v>
      </c>
      <c r="BI195" s="216">
        <f t="shared" si="65"/>
        <v>0</v>
      </c>
      <c r="BJ195" s="28">
        <f>$BE$167</f>
        <v>0</v>
      </c>
      <c r="BK195" s="216">
        <f t="shared" si="66"/>
        <v>0</v>
      </c>
      <c r="BL195" s="28">
        <f>$BE$167</f>
        <v>0</v>
      </c>
      <c r="BM195" s="216">
        <f t="shared" si="67"/>
        <v>0</v>
      </c>
      <c r="BN195" s="28">
        <f>$BE$167</f>
        <v>0</v>
      </c>
      <c r="BO195" s="216">
        <f t="shared" si="68"/>
        <v>0</v>
      </c>
      <c r="BP195" s="28">
        <f>$BE$167</f>
        <v>0</v>
      </c>
      <c r="BQ195" s="216">
        <f t="shared" si="69"/>
        <v>0</v>
      </c>
      <c r="BR195" s="28">
        <f>$BE$167</f>
        <v>0</v>
      </c>
      <c r="BS195" s="216">
        <f t="shared" si="70"/>
        <v>0</v>
      </c>
      <c r="BT195" s="28">
        <f>$BE$167</f>
        <v>0</v>
      </c>
      <c r="BU195" s="216">
        <f t="shared" si="71"/>
        <v>0</v>
      </c>
      <c r="BV195" s="28">
        <f>$BE$167</f>
        <v>0</v>
      </c>
      <c r="BW195" s="216">
        <f t="shared" si="72"/>
        <v>0</v>
      </c>
      <c r="BX195" s="28">
        <f>$BE$167</f>
        <v>0</v>
      </c>
      <c r="BY195" s="216">
        <f t="shared" si="73"/>
        <v>0</v>
      </c>
      <c r="BZ195" s="28">
        <f>$BE$167</f>
        <v>0</v>
      </c>
      <c r="CA195" s="216">
        <f t="shared" si="74"/>
        <v>0</v>
      </c>
      <c r="CB195" s="28">
        <f>$BE$167</f>
        <v>0</v>
      </c>
      <c r="CC195" s="216">
        <f t="shared" si="75"/>
        <v>0</v>
      </c>
      <c r="CD195" s="28">
        <f>$BE$167</f>
        <v>0</v>
      </c>
      <c r="CE195" s="216">
        <f t="shared" si="76"/>
        <v>0</v>
      </c>
      <c r="CF195" s="28">
        <f>$BE$167</f>
        <v>0</v>
      </c>
      <c r="CG195" s="146">
        <v>0</v>
      </c>
      <c r="CH195" s="146">
        <v>0</v>
      </c>
      <c r="CI195" s="146">
        <v>0</v>
      </c>
      <c r="CZ195" s="1" t="s">
        <v>173</v>
      </c>
      <c r="DA195" s="1" t="s">
        <v>140</v>
      </c>
      <c r="DB195" s="1">
        <f t="shared" si="58"/>
        <v>4000</v>
      </c>
      <c r="DC195" s="1">
        <f t="shared" si="58"/>
        <v>0</v>
      </c>
      <c r="DD195" s="146">
        <f t="shared" si="58"/>
        <v>16.41</v>
      </c>
      <c r="DE195" s="146"/>
    </row>
    <row r="196" spans="2:109" hidden="1" x14ac:dyDescent="0.25">
      <c r="B196" s="308">
        <f>AB$51</f>
        <v>45732</v>
      </c>
      <c r="C196" s="29">
        <f>AB$64</f>
        <v>0</v>
      </c>
      <c r="AQ196" s="61"/>
      <c r="AR196" s="1">
        <f>COUNTIF($AS$176:$AS195,$AS196)</f>
        <v>5</v>
      </c>
      <c r="AS196" s="1" t="str">
        <f t="shared" si="52"/>
        <v>90</v>
      </c>
      <c r="AU196" s="1" t="str">
        <f t="shared" si="53"/>
        <v>90</v>
      </c>
      <c r="AV196" s="1">
        <f>COUNTIF($AS$176:$AS195,$AS196)</f>
        <v>5</v>
      </c>
      <c r="AW196" s="8" t="str">
        <f t="shared" si="54"/>
        <v>Ignore me</v>
      </c>
      <c r="AX196" s="252">
        <f t="array" ref="AX196">IF(SUM($C$183:$C$189)=0,$D$35,MIN(IF($C$183:$C$189&gt;0,$B$183:$B$189)))</f>
        <v>45719</v>
      </c>
      <c r="AY196" s="252">
        <f t="array" ref="AY196">IF(SUM($C$183:$C$189)=0,$AB$35,MAX(IF($C$183:$C$189&gt;0,$B$183:$B$189)))</f>
        <v>45725</v>
      </c>
      <c r="AZ196" s="253">
        <f t="shared" si="60"/>
        <v>9</v>
      </c>
      <c r="BA196" s="216">
        <f t="shared" si="61"/>
        <v>0</v>
      </c>
      <c r="BB196" s="28">
        <f>$BE$168</f>
        <v>0</v>
      </c>
      <c r="BC196" s="216">
        <f t="shared" si="62"/>
        <v>0</v>
      </c>
      <c r="BD196" s="28">
        <f>$BE$168</f>
        <v>0</v>
      </c>
      <c r="BE196" s="216">
        <f t="shared" si="63"/>
        <v>0</v>
      </c>
      <c r="BF196" s="28">
        <f>$BE$168</f>
        <v>0</v>
      </c>
      <c r="BG196" s="216">
        <f t="shared" si="64"/>
        <v>0</v>
      </c>
      <c r="BH196" s="28">
        <f>$BE$168</f>
        <v>0</v>
      </c>
      <c r="BI196" s="216">
        <f t="shared" si="65"/>
        <v>0</v>
      </c>
      <c r="BJ196" s="28">
        <f>$BE$168</f>
        <v>0</v>
      </c>
      <c r="BK196" s="216">
        <f t="shared" si="66"/>
        <v>0</v>
      </c>
      <c r="BL196" s="28">
        <f>$BE$168</f>
        <v>0</v>
      </c>
      <c r="BM196" s="216">
        <f t="shared" si="67"/>
        <v>0</v>
      </c>
      <c r="BN196" s="28">
        <f>$BE$168</f>
        <v>0</v>
      </c>
      <c r="BO196" s="216">
        <f t="shared" si="68"/>
        <v>0</v>
      </c>
      <c r="BP196" s="28">
        <f>$BE$168</f>
        <v>0</v>
      </c>
      <c r="BQ196" s="216">
        <f t="shared" si="69"/>
        <v>0</v>
      </c>
      <c r="BR196" s="28">
        <f>$BE$168</f>
        <v>0</v>
      </c>
      <c r="BS196" s="216">
        <f t="shared" si="70"/>
        <v>0</v>
      </c>
      <c r="BT196" s="28">
        <f>$BE$168</f>
        <v>0</v>
      </c>
      <c r="BU196" s="216">
        <f t="shared" si="71"/>
        <v>0</v>
      </c>
      <c r="BV196" s="28">
        <f>$BE$168</f>
        <v>0</v>
      </c>
      <c r="BW196" s="216">
        <f t="shared" si="72"/>
        <v>0</v>
      </c>
      <c r="BX196" s="28">
        <f>$BE$168</f>
        <v>0</v>
      </c>
      <c r="BY196" s="216">
        <f t="shared" si="73"/>
        <v>0</v>
      </c>
      <c r="BZ196" s="28">
        <f>$BE$168</f>
        <v>0</v>
      </c>
      <c r="CA196" s="216">
        <f t="shared" si="74"/>
        <v>0</v>
      </c>
      <c r="CB196" s="28">
        <f>$BE$168</f>
        <v>0</v>
      </c>
      <c r="CC196" s="216">
        <f t="shared" si="75"/>
        <v>0</v>
      </c>
      <c r="CD196" s="28">
        <f>$BE$168</f>
        <v>0</v>
      </c>
      <c r="CE196" s="216">
        <f t="shared" si="76"/>
        <v>0</v>
      </c>
      <c r="CF196" s="28">
        <f>$BE$168</f>
        <v>0</v>
      </c>
      <c r="CG196" s="146">
        <v>0</v>
      </c>
      <c r="CH196" s="146">
        <v>0</v>
      </c>
      <c r="CI196" s="146">
        <v>0</v>
      </c>
      <c r="CZ196" s="1" t="s">
        <v>173</v>
      </c>
      <c r="DA196" s="1" t="s">
        <v>141</v>
      </c>
      <c r="DB196" s="1">
        <f t="shared" si="58"/>
        <v>4000</v>
      </c>
      <c r="DC196" s="1">
        <f t="shared" si="58"/>
        <v>0</v>
      </c>
      <c r="DD196" s="146">
        <f t="shared" si="58"/>
        <v>16.41</v>
      </c>
      <c r="DE196" s="146"/>
    </row>
    <row r="197" spans="2:109" hidden="1" x14ac:dyDescent="0.25">
      <c r="B197" s="308">
        <f>D$67</f>
        <v>45733</v>
      </c>
      <c r="C197" s="30">
        <f>D$80</f>
        <v>0</v>
      </c>
      <c r="AQ197" s="61"/>
      <c r="AR197" s="1">
        <f>COUNTIF($AS$176:$AS196,$AS197)</f>
        <v>6</v>
      </c>
      <c r="AS197" s="1" t="str">
        <f t="shared" si="52"/>
        <v>90</v>
      </c>
      <c r="AU197" s="1" t="str">
        <f t="shared" si="53"/>
        <v>90</v>
      </c>
      <c r="AV197" s="1">
        <f>COUNTIF($AS$176:$AS196,$AS197)</f>
        <v>6</v>
      </c>
      <c r="AW197" s="8" t="str">
        <f t="shared" si="54"/>
        <v>Ignore me</v>
      </c>
      <c r="AX197" s="252">
        <f t="array" ref="AX197">IF(SUM($C$183:$C$189)=0,$D$35,MIN(IF($C$183:$C$189&gt;0,$B$183:$B$189)))</f>
        <v>45719</v>
      </c>
      <c r="AY197" s="252">
        <f t="array" ref="AY197">IF(SUM($C$183:$C$189)=0,$AB$35,MAX(IF($C$183:$C$189&gt;0,$B$183:$B$189)))</f>
        <v>45725</v>
      </c>
      <c r="AZ197" s="253">
        <f t="shared" si="60"/>
        <v>9</v>
      </c>
      <c r="BA197" s="216">
        <f t="shared" si="61"/>
        <v>0</v>
      </c>
      <c r="BB197" s="28">
        <f>$BE$169</f>
        <v>0</v>
      </c>
      <c r="BC197" s="216">
        <f t="shared" si="62"/>
        <v>0</v>
      </c>
      <c r="BD197" s="28">
        <f>$BE$169</f>
        <v>0</v>
      </c>
      <c r="BE197" s="216">
        <f t="shared" si="63"/>
        <v>0</v>
      </c>
      <c r="BF197" s="28">
        <f>$BE$169</f>
        <v>0</v>
      </c>
      <c r="BG197" s="216">
        <f t="shared" si="64"/>
        <v>0</v>
      </c>
      <c r="BH197" s="28">
        <f>$BE$169</f>
        <v>0</v>
      </c>
      <c r="BI197" s="216">
        <f t="shared" si="65"/>
        <v>0</v>
      </c>
      <c r="BJ197" s="28">
        <f>$BE$169</f>
        <v>0</v>
      </c>
      <c r="BK197" s="216">
        <f t="shared" si="66"/>
        <v>0</v>
      </c>
      <c r="BL197" s="28">
        <f>$BE$169</f>
        <v>0</v>
      </c>
      <c r="BM197" s="216">
        <f t="shared" si="67"/>
        <v>0</v>
      </c>
      <c r="BN197" s="28">
        <f>$BE$169</f>
        <v>0</v>
      </c>
      <c r="BO197" s="216">
        <f t="shared" si="68"/>
        <v>0</v>
      </c>
      <c r="BP197" s="28">
        <f>$BE$169</f>
        <v>0</v>
      </c>
      <c r="BQ197" s="216">
        <f t="shared" si="69"/>
        <v>0</v>
      </c>
      <c r="BR197" s="28">
        <f>$BE$169</f>
        <v>0</v>
      </c>
      <c r="BS197" s="216">
        <f t="shared" si="70"/>
        <v>0</v>
      </c>
      <c r="BT197" s="28">
        <f>$BE$169</f>
        <v>0</v>
      </c>
      <c r="BU197" s="216">
        <f t="shared" si="71"/>
        <v>0</v>
      </c>
      <c r="BV197" s="28">
        <f>$BE$169</f>
        <v>0</v>
      </c>
      <c r="BW197" s="216">
        <f t="shared" si="72"/>
        <v>0</v>
      </c>
      <c r="BX197" s="28">
        <f>$BE$169</f>
        <v>0</v>
      </c>
      <c r="BY197" s="216">
        <f t="shared" si="73"/>
        <v>0</v>
      </c>
      <c r="BZ197" s="28">
        <f>$BE$169</f>
        <v>0</v>
      </c>
      <c r="CA197" s="216">
        <f t="shared" si="74"/>
        <v>0</v>
      </c>
      <c r="CB197" s="28">
        <f>$BE$169</f>
        <v>0</v>
      </c>
      <c r="CC197" s="216">
        <f t="shared" si="75"/>
        <v>0</v>
      </c>
      <c r="CD197" s="28">
        <f>$BE$169</f>
        <v>0</v>
      </c>
      <c r="CE197" s="216">
        <f t="shared" si="76"/>
        <v>0</v>
      </c>
      <c r="CF197" s="28">
        <f>$BE$169</f>
        <v>0</v>
      </c>
      <c r="CG197" s="146">
        <v>0</v>
      </c>
      <c r="CH197" s="146">
        <v>0</v>
      </c>
      <c r="CI197" s="146">
        <v>0</v>
      </c>
      <c r="CZ197" s="1" t="s">
        <v>173</v>
      </c>
      <c r="DA197" s="1" t="s">
        <v>142</v>
      </c>
      <c r="DB197" s="1">
        <f t="shared" si="58"/>
        <v>4000</v>
      </c>
      <c r="DC197" s="1">
        <f t="shared" si="58"/>
        <v>0</v>
      </c>
      <c r="DD197" s="146">
        <f t="shared" si="58"/>
        <v>16.41</v>
      </c>
      <c r="DE197" s="146"/>
    </row>
    <row r="198" spans="2:109" hidden="1" x14ac:dyDescent="0.25">
      <c r="B198" s="308">
        <f>H$67</f>
        <v>45734</v>
      </c>
      <c r="C198" s="30">
        <f>H$80</f>
        <v>0</v>
      </c>
      <c r="AQ198" s="61"/>
      <c r="AR198" s="1">
        <f>COUNTIF($AS$176:$AS197,$AS198)</f>
        <v>7</v>
      </c>
      <c r="AS198" s="1" t="str">
        <f t="shared" si="52"/>
        <v>90</v>
      </c>
      <c r="AU198" s="1" t="str">
        <f t="shared" si="53"/>
        <v>90</v>
      </c>
      <c r="AV198" s="1">
        <f>COUNTIF($AS$176:$AS197,$AS198)</f>
        <v>7</v>
      </c>
      <c r="AW198" s="8" t="str">
        <f t="shared" si="54"/>
        <v>Ignore me</v>
      </c>
      <c r="AX198" s="252">
        <f t="array" ref="AX198">IF(SUM($C$183:$C$189)=0,$D$35,MIN(IF($C$183:$C$189&gt;0,$B$183:$B$189)))</f>
        <v>45719</v>
      </c>
      <c r="AY198" s="252">
        <f t="array" ref="AY198">IF(SUM($C$183:$C$189)=0,$AB$35,MAX(IF($C$183:$C$189&gt;0,$B$183:$B$189)))</f>
        <v>45725</v>
      </c>
      <c r="AZ198" s="253">
        <f t="shared" si="60"/>
        <v>9</v>
      </c>
      <c r="BA198" s="216">
        <f t="shared" si="61"/>
        <v>0</v>
      </c>
      <c r="BB198" s="28">
        <f>$BE$170</f>
        <v>0</v>
      </c>
      <c r="BC198" s="216">
        <f t="shared" si="62"/>
        <v>0</v>
      </c>
      <c r="BD198" s="28">
        <f>$BE$170</f>
        <v>0</v>
      </c>
      <c r="BE198" s="216">
        <f t="shared" si="63"/>
        <v>0</v>
      </c>
      <c r="BF198" s="28">
        <f>$BE$170</f>
        <v>0</v>
      </c>
      <c r="BG198" s="216">
        <f t="shared" si="64"/>
        <v>0</v>
      </c>
      <c r="BH198" s="28">
        <f>$BE$170</f>
        <v>0</v>
      </c>
      <c r="BI198" s="216">
        <f t="shared" si="65"/>
        <v>0</v>
      </c>
      <c r="BJ198" s="28">
        <f>$BE$170</f>
        <v>0</v>
      </c>
      <c r="BK198" s="216">
        <f t="shared" si="66"/>
        <v>0</v>
      </c>
      <c r="BL198" s="28">
        <f>$BE$170</f>
        <v>0</v>
      </c>
      <c r="BM198" s="216">
        <f t="shared" si="67"/>
        <v>0</v>
      </c>
      <c r="BN198" s="28">
        <f>$BE$170</f>
        <v>0</v>
      </c>
      <c r="BO198" s="216">
        <f t="shared" si="68"/>
        <v>0</v>
      </c>
      <c r="BP198" s="28">
        <f>$BE$170</f>
        <v>0</v>
      </c>
      <c r="BQ198" s="216">
        <f t="shared" si="69"/>
        <v>0</v>
      </c>
      <c r="BR198" s="28">
        <f>$BE$170</f>
        <v>0</v>
      </c>
      <c r="BS198" s="216">
        <f t="shared" si="70"/>
        <v>0</v>
      </c>
      <c r="BT198" s="28">
        <f>$BE$170</f>
        <v>0</v>
      </c>
      <c r="BU198" s="216">
        <f t="shared" si="71"/>
        <v>0</v>
      </c>
      <c r="BV198" s="28">
        <f>$BE$170</f>
        <v>0</v>
      </c>
      <c r="BW198" s="216">
        <f t="shared" si="72"/>
        <v>0</v>
      </c>
      <c r="BX198" s="28">
        <f>$BE$170</f>
        <v>0</v>
      </c>
      <c r="BY198" s="216">
        <f t="shared" si="73"/>
        <v>0</v>
      </c>
      <c r="BZ198" s="28">
        <f>$BE$170</f>
        <v>0</v>
      </c>
      <c r="CA198" s="216">
        <f t="shared" si="74"/>
        <v>0</v>
      </c>
      <c r="CB198" s="28">
        <f>$BE$170</f>
        <v>0</v>
      </c>
      <c r="CC198" s="216">
        <f t="shared" si="75"/>
        <v>0</v>
      </c>
      <c r="CD198" s="28">
        <f>$BE$170</f>
        <v>0</v>
      </c>
      <c r="CE198" s="216">
        <f t="shared" si="76"/>
        <v>0</v>
      </c>
      <c r="CF198" s="28">
        <f>$BE$170</f>
        <v>0</v>
      </c>
      <c r="CG198" s="146">
        <v>0</v>
      </c>
      <c r="CH198" s="146">
        <v>0</v>
      </c>
      <c r="CI198" s="146">
        <v>0</v>
      </c>
      <c r="CZ198" s="1" t="s">
        <v>173</v>
      </c>
      <c r="DA198" s="1" t="s">
        <v>140</v>
      </c>
      <c r="DB198" s="1">
        <f t="shared" si="58"/>
        <v>4000</v>
      </c>
      <c r="DC198" s="1">
        <f t="shared" si="58"/>
        <v>0</v>
      </c>
      <c r="DD198" s="146">
        <f t="shared" si="58"/>
        <v>16.41</v>
      </c>
      <c r="DE198" s="146"/>
    </row>
    <row r="199" spans="2:109" hidden="1" x14ac:dyDescent="0.25">
      <c r="B199" s="308">
        <f>L$67</f>
        <v>45735</v>
      </c>
      <c r="C199" s="30">
        <f>L$80</f>
        <v>0</v>
      </c>
      <c r="AQ199" s="61"/>
      <c r="AR199" s="1">
        <f>COUNTIF($AS$176:$AS198,$AS199)</f>
        <v>8</v>
      </c>
      <c r="AS199" s="1" t="str">
        <f t="shared" si="52"/>
        <v>90</v>
      </c>
      <c r="AU199" s="1" t="str">
        <f t="shared" si="53"/>
        <v>90</v>
      </c>
      <c r="AV199" s="1">
        <f>COUNTIF($AS$176:$AS198,$AS199)</f>
        <v>8</v>
      </c>
      <c r="AW199" s="8" t="str">
        <f t="shared" si="54"/>
        <v>Ignore me</v>
      </c>
      <c r="AX199" s="252">
        <f t="array" ref="AX199">IF(SUM($C$183:$C$189)=0,$D$35,MIN(IF($C$183:$C$189&gt;0,$B$183:$B$189)))</f>
        <v>45719</v>
      </c>
      <c r="AY199" s="252">
        <f t="array" ref="AY199">IF(SUM($C$183:$C$189)=0,$AB$35,MAX(IF($C$183:$C$189&gt;0,$B$183:$B$189)))</f>
        <v>45725</v>
      </c>
      <c r="AZ199" s="253">
        <f t="shared" si="60"/>
        <v>9</v>
      </c>
      <c r="BA199" s="216">
        <f t="shared" si="61"/>
        <v>0</v>
      </c>
      <c r="BB199" s="28">
        <f>$BE$171</f>
        <v>0</v>
      </c>
      <c r="BC199" s="216">
        <f t="shared" si="62"/>
        <v>0</v>
      </c>
      <c r="BD199" s="28">
        <f>$BE$171</f>
        <v>0</v>
      </c>
      <c r="BE199" s="216">
        <f t="shared" si="63"/>
        <v>0</v>
      </c>
      <c r="BF199" s="28">
        <f>$BE$171</f>
        <v>0</v>
      </c>
      <c r="BG199" s="216">
        <f t="shared" si="64"/>
        <v>0</v>
      </c>
      <c r="BH199" s="28">
        <f>$BE$171</f>
        <v>0</v>
      </c>
      <c r="BI199" s="216">
        <f t="shared" si="65"/>
        <v>0</v>
      </c>
      <c r="BJ199" s="28">
        <f>$BE$171</f>
        <v>0</v>
      </c>
      <c r="BK199" s="216">
        <f t="shared" si="66"/>
        <v>0</v>
      </c>
      <c r="BL199" s="28">
        <f>$BE$171</f>
        <v>0</v>
      </c>
      <c r="BM199" s="216">
        <f t="shared" si="67"/>
        <v>0</v>
      </c>
      <c r="BN199" s="28">
        <f>$BE$171</f>
        <v>0</v>
      </c>
      <c r="BO199" s="216">
        <f t="shared" si="68"/>
        <v>0</v>
      </c>
      <c r="BP199" s="28">
        <f>$BE$171</f>
        <v>0</v>
      </c>
      <c r="BQ199" s="216">
        <f t="shared" si="69"/>
        <v>0</v>
      </c>
      <c r="BR199" s="28">
        <f>$BE$171</f>
        <v>0</v>
      </c>
      <c r="BS199" s="216">
        <f t="shared" si="70"/>
        <v>0</v>
      </c>
      <c r="BT199" s="28">
        <f>$BE$171</f>
        <v>0</v>
      </c>
      <c r="BU199" s="216">
        <f t="shared" si="71"/>
        <v>0</v>
      </c>
      <c r="BV199" s="28">
        <f>$BE$171</f>
        <v>0</v>
      </c>
      <c r="BW199" s="216">
        <f t="shared" si="72"/>
        <v>0</v>
      </c>
      <c r="BX199" s="28">
        <f>$BE$171</f>
        <v>0</v>
      </c>
      <c r="BY199" s="216">
        <f t="shared" si="73"/>
        <v>0</v>
      </c>
      <c r="BZ199" s="28">
        <f>$BE$171</f>
        <v>0</v>
      </c>
      <c r="CA199" s="216">
        <f t="shared" si="74"/>
        <v>0</v>
      </c>
      <c r="CB199" s="28">
        <f>$BE$171</f>
        <v>0</v>
      </c>
      <c r="CC199" s="216">
        <f t="shared" si="75"/>
        <v>0</v>
      </c>
      <c r="CD199" s="28">
        <f>$BE$171</f>
        <v>0</v>
      </c>
      <c r="CE199" s="216">
        <f t="shared" si="76"/>
        <v>0</v>
      </c>
      <c r="CF199" s="28">
        <f>$BE$171</f>
        <v>0</v>
      </c>
      <c r="CG199" s="146">
        <v>0</v>
      </c>
      <c r="CH199" s="146">
        <v>0</v>
      </c>
      <c r="CI199" s="146">
        <v>0</v>
      </c>
      <c r="CZ199" s="1" t="s">
        <v>173</v>
      </c>
      <c r="DA199" s="1" t="s">
        <v>141</v>
      </c>
      <c r="DB199" s="1">
        <f t="shared" si="58"/>
        <v>4000</v>
      </c>
      <c r="DC199" s="1">
        <f t="shared" si="58"/>
        <v>0</v>
      </c>
      <c r="DD199" s="146">
        <f t="shared" si="58"/>
        <v>16.41</v>
      </c>
      <c r="DE199" s="146"/>
    </row>
    <row r="200" spans="2:109" hidden="1" x14ac:dyDescent="0.25">
      <c r="B200" s="308">
        <f>P$67</f>
        <v>45736</v>
      </c>
      <c r="C200" s="30">
        <f>P$80</f>
        <v>0</v>
      </c>
      <c r="AQ200" s="61"/>
      <c r="AR200" s="1">
        <f>COUNTIF($AS$176:$AS199,$AS200)</f>
        <v>0</v>
      </c>
      <c r="AS200" s="1" t="str">
        <f t="shared" si="52"/>
        <v>0548882</v>
      </c>
      <c r="AU200" s="1" t="str">
        <f t="shared" si="53"/>
        <v>0548882</v>
      </c>
      <c r="AV200" s="1">
        <f>COUNTIF($AS$176:$AS199,$AS200)</f>
        <v>0</v>
      </c>
      <c r="AW200" s="8" t="str">
        <f t="shared" si="54"/>
        <v>Ignore me</v>
      </c>
      <c r="AX200" s="252">
        <f t="array" ref="AX200">IF(SUM($C$183:$C$189)=0,$D$35,MIN(IF($C$183:$C$189&gt;0,$B$183:$B$189)))</f>
        <v>45719</v>
      </c>
      <c r="AY200" s="252">
        <f t="array" ref="AY200">IF(SUM($C$183:$C$189)=0,$AB$35,MAX(IF($C$183:$C$189&gt;0,$B$183:$B$189)))</f>
        <v>45725</v>
      </c>
      <c r="AZ200" s="253">
        <f t="shared" ref="AZ200:AZ205" si="77">$H$108</f>
        <v>0</v>
      </c>
      <c r="BA200" s="216">
        <f t="shared" si="61"/>
        <v>0</v>
      </c>
      <c r="BB200" s="28">
        <f>$BE$166</f>
        <v>16.41</v>
      </c>
      <c r="BC200" s="216">
        <f t="shared" si="62"/>
        <v>0</v>
      </c>
      <c r="BD200" s="28">
        <f>$BE$166</f>
        <v>16.41</v>
      </c>
      <c r="BE200" s="216">
        <f t="shared" si="63"/>
        <v>0</v>
      </c>
      <c r="BF200" s="28">
        <f>$BE$166</f>
        <v>16.41</v>
      </c>
      <c r="BG200" s="216">
        <f t="shared" si="64"/>
        <v>0</v>
      </c>
      <c r="BH200" s="28">
        <f>$BE$166</f>
        <v>16.41</v>
      </c>
      <c r="BI200" s="216">
        <f t="shared" si="65"/>
        <v>0</v>
      </c>
      <c r="BJ200" s="28">
        <f>$BE$166</f>
        <v>16.41</v>
      </c>
      <c r="BK200" s="216">
        <f t="shared" si="66"/>
        <v>0</v>
      </c>
      <c r="BL200" s="28">
        <f>$BE$166</f>
        <v>16.41</v>
      </c>
      <c r="BM200" s="216">
        <f t="shared" si="67"/>
        <v>0</v>
      </c>
      <c r="BN200" s="28">
        <f>$BE$166</f>
        <v>16.41</v>
      </c>
      <c r="BO200" s="216">
        <f t="shared" si="68"/>
        <v>0</v>
      </c>
      <c r="BP200" s="28">
        <f>$BE$166</f>
        <v>16.41</v>
      </c>
      <c r="BQ200" s="216">
        <f t="shared" si="69"/>
        <v>0</v>
      </c>
      <c r="BR200" s="28">
        <f>$BE$166</f>
        <v>16.41</v>
      </c>
      <c r="BS200" s="216">
        <f t="shared" si="70"/>
        <v>0</v>
      </c>
      <c r="BT200" s="28">
        <f>$BE$166</f>
        <v>16.41</v>
      </c>
      <c r="BU200" s="216">
        <f t="shared" si="71"/>
        <v>0</v>
      </c>
      <c r="BV200" s="28">
        <f>$BE$166</f>
        <v>16.41</v>
      </c>
      <c r="BW200" s="216">
        <f t="shared" si="72"/>
        <v>0</v>
      </c>
      <c r="BX200" s="28">
        <f>$BE$166</f>
        <v>16.41</v>
      </c>
      <c r="BY200" s="216">
        <f t="shared" si="73"/>
        <v>0</v>
      </c>
      <c r="BZ200" s="28">
        <f>$BE$166</f>
        <v>16.41</v>
      </c>
      <c r="CA200" s="216">
        <f t="shared" si="74"/>
        <v>0</v>
      </c>
      <c r="CB200" s="28">
        <f>$BE$166</f>
        <v>16.41</v>
      </c>
      <c r="CC200" s="216">
        <f t="shared" si="75"/>
        <v>0</v>
      </c>
      <c r="CD200" s="28">
        <f>$BE$166</f>
        <v>16.41</v>
      </c>
      <c r="CE200" s="216">
        <f t="shared" si="76"/>
        <v>0</v>
      </c>
      <c r="CF200" s="28">
        <f>$BE$166</f>
        <v>16.41</v>
      </c>
      <c r="CG200" s="146">
        <v>0</v>
      </c>
      <c r="CH200" s="146">
        <v>0</v>
      </c>
      <c r="CI200" s="146">
        <v>0</v>
      </c>
      <c r="CZ200" s="1" t="s">
        <v>173</v>
      </c>
      <c r="DA200" s="1" t="s">
        <v>142</v>
      </c>
      <c r="DB200" s="1">
        <f t="shared" si="58"/>
        <v>4000</v>
      </c>
      <c r="DC200" s="1">
        <f t="shared" si="58"/>
        <v>0</v>
      </c>
      <c r="DD200" s="146">
        <f t="shared" si="58"/>
        <v>16.41</v>
      </c>
      <c r="DE200" s="146"/>
    </row>
    <row r="201" spans="2:109" hidden="1" x14ac:dyDescent="0.25">
      <c r="B201" s="308">
        <f>T$67</f>
        <v>45737</v>
      </c>
      <c r="C201" s="30">
        <f>T$80</f>
        <v>0</v>
      </c>
      <c r="AQ201" s="61"/>
      <c r="AR201" s="1">
        <f>COUNTIF($AS$176:$AS200,$AS201)</f>
        <v>8</v>
      </c>
      <c r="AS201" s="1" t="str">
        <f t="shared" si="52"/>
        <v>00</v>
      </c>
      <c r="AU201" s="1" t="str">
        <f t="shared" si="53"/>
        <v>00</v>
      </c>
      <c r="AV201" s="1">
        <f>COUNTIF($AS$176:$AS200,$AS201)</f>
        <v>8</v>
      </c>
      <c r="AW201" s="8" t="str">
        <f t="shared" si="54"/>
        <v>Ignore me</v>
      </c>
      <c r="AX201" s="252">
        <f t="array" ref="AX201">IF(SUM($C$183:$C$189)=0,$D$35,MIN(IF($C$183:$C$189&gt;0,$B$183:$B$189)))</f>
        <v>45719</v>
      </c>
      <c r="AY201" s="252">
        <f t="array" ref="AY201">IF(SUM($C$183:$C$189)=0,$AB$35,MAX(IF($C$183:$C$189&gt;0,$B$183:$B$189)))</f>
        <v>45725</v>
      </c>
      <c r="AZ201" s="253">
        <f t="shared" si="77"/>
        <v>0</v>
      </c>
      <c r="BA201" s="216">
        <f t="shared" si="61"/>
        <v>0</v>
      </c>
      <c r="BB201" s="28">
        <f>$BE$167</f>
        <v>0</v>
      </c>
      <c r="BC201" s="216">
        <f t="shared" si="62"/>
        <v>0</v>
      </c>
      <c r="BD201" s="28">
        <f>$BE$167</f>
        <v>0</v>
      </c>
      <c r="BE201" s="216">
        <f t="shared" si="63"/>
        <v>0</v>
      </c>
      <c r="BF201" s="28">
        <f>$BE$167</f>
        <v>0</v>
      </c>
      <c r="BG201" s="216">
        <f t="shared" si="64"/>
        <v>0</v>
      </c>
      <c r="BH201" s="28">
        <f>$BE$167</f>
        <v>0</v>
      </c>
      <c r="BI201" s="216">
        <f t="shared" si="65"/>
        <v>0</v>
      </c>
      <c r="BJ201" s="28">
        <f>$BE$167</f>
        <v>0</v>
      </c>
      <c r="BK201" s="216">
        <f t="shared" si="66"/>
        <v>0</v>
      </c>
      <c r="BL201" s="28">
        <f>$BE$167</f>
        <v>0</v>
      </c>
      <c r="BM201" s="216">
        <f t="shared" si="67"/>
        <v>0</v>
      </c>
      <c r="BN201" s="28">
        <f>$BE$167</f>
        <v>0</v>
      </c>
      <c r="BO201" s="216">
        <f t="shared" si="68"/>
        <v>0</v>
      </c>
      <c r="BP201" s="28">
        <f>$BE$167</f>
        <v>0</v>
      </c>
      <c r="BQ201" s="216">
        <f t="shared" si="69"/>
        <v>0</v>
      </c>
      <c r="BR201" s="28">
        <f>$BE$167</f>
        <v>0</v>
      </c>
      <c r="BS201" s="216">
        <f t="shared" si="70"/>
        <v>0</v>
      </c>
      <c r="BT201" s="28">
        <f>$BE$167</f>
        <v>0</v>
      </c>
      <c r="BU201" s="216">
        <f t="shared" si="71"/>
        <v>0</v>
      </c>
      <c r="BV201" s="28">
        <f>$BE$167</f>
        <v>0</v>
      </c>
      <c r="BW201" s="216">
        <f t="shared" si="72"/>
        <v>0</v>
      </c>
      <c r="BX201" s="28">
        <f>$BE$167</f>
        <v>0</v>
      </c>
      <c r="BY201" s="216">
        <f t="shared" si="73"/>
        <v>0</v>
      </c>
      <c r="BZ201" s="28">
        <f>$BE$167</f>
        <v>0</v>
      </c>
      <c r="CA201" s="216">
        <f t="shared" si="74"/>
        <v>0</v>
      </c>
      <c r="CB201" s="28">
        <f>$BE$167</f>
        <v>0</v>
      </c>
      <c r="CC201" s="216">
        <f t="shared" si="75"/>
        <v>0</v>
      </c>
      <c r="CD201" s="28">
        <f>$BE$167</f>
        <v>0</v>
      </c>
      <c r="CE201" s="216">
        <f t="shared" si="76"/>
        <v>0</v>
      </c>
      <c r="CF201" s="28">
        <f>$BE$167</f>
        <v>0</v>
      </c>
      <c r="CG201" s="146">
        <v>0</v>
      </c>
      <c r="CH201" s="146">
        <v>0</v>
      </c>
      <c r="CI201" s="146">
        <v>0</v>
      </c>
      <c r="CZ201" s="1" t="s">
        <v>170</v>
      </c>
      <c r="DA201" s="1" t="s">
        <v>140</v>
      </c>
      <c r="DB201" s="1">
        <f t="shared" ref="DB201:DD218" si="78">BQ146</f>
        <v>4000</v>
      </c>
      <c r="DC201" s="1">
        <f t="shared" si="78"/>
        <v>0</v>
      </c>
      <c r="DD201" s="146">
        <f t="shared" si="78"/>
        <v>16.41</v>
      </c>
      <c r="DE201" s="146"/>
    </row>
    <row r="202" spans="2:109" hidden="1" x14ac:dyDescent="0.25">
      <c r="B202" s="308">
        <f>X$67</f>
        <v>45738</v>
      </c>
      <c r="C202" s="30">
        <f>X$80</f>
        <v>0</v>
      </c>
      <c r="AQ202" s="61"/>
      <c r="AR202" s="1">
        <f>COUNTIF($AS$176:$AS201,$AS202)</f>
        <v>9</v>
      </c>
      <c r="AS202" s="1" t="str">
        <f t="shared" si="52"/>
        <v>00</v>
      </c>
      <c r="AU202" s="1" t="str">
        <f t="shared" si="53"/>
        <v>00</v>
      </c>
      <c r="AV202" s="1">
        <f>COUNTIF($AS$176:$AS201,$AS202)</f>
        <v>9</v>
      </c>
      <c r="AW202" s="8" t="str">
        <f t="shared" si="54"/>
        <v>Ignore me</v>
      </c>
      <c r="AX202" s="252">
        <f t="array" ref="AX202">IF(SUM($C$183:$C$189)=0,$D$35,MIN(IF($C$183:$C$189&gt;0,$B$183:$B$189)))</f>
        <v>45719</v>
      </c>
      <c r="AY202" s="252">
        <f t="array" ref="AY202">IF(SUM($C$183:$C$189)=0,$AB$35,MAX(IF($C$183:$C$189&gt;0,$B$183:$B$189)))</f>
        <v>45725</v>
      </c>
      <c r="AZ202" s="253">
        <f t="shared" si="77"/>
        <v>0</v>
      </c>
      <c r="BA202" s="216">
        <f t="shared" si="61"/>
        <v>0</v>
      </c>
      <c r="BB202" s="28">
        <f>$BE$168</f>
        <v>0</v>
      </c>
      <c r="BC202" s="216">
        <f t="shared" si="62"/>
        <v>0</v>
      </c>
      <c r="BD202" s="28">
        <f>$BE$168</f>
        <v>0</v>
      </c>
      <c r="BE202" s="216">
        <f t="shared" si="63"/>
        <v>0</v>
      </c>
      <c r="BF202" s="28">
        <f>$BE$168</f>
        <v>0</v>
      </c>
      <c r="BG202" s="216">
        <f t="shared" si="64"/>
        <v>0</v>
      </c>
      <c r="BH202" s="28">
        <f>$BE$168</f>
        <v>0</v>
      </c>
      <c r="BI202" s="216">
        <f t="shared" si="65"/>
        <v>0</v>
      </c>
      <c r="BJ202" s="28">
        <f>$BE$168</f>
        <v>0</v>
      </c>
      <c r="BK202" s="216">
        <f t="shared" si="66"/>
        <v>0</v>
      </c>
      <c r="BL202" s="28">
        <f>$BE$168</f>
        <v>0</v>
      </c>
      <c r="BM202" s="216">
        <f t="shared" si="67"/>
        <v>0</v>
      </c>
      <c r="BN202" s="28">
        <f>$BE$168</f>
        <v>0</v>
      </c>
      <c r="BO202" s="216">
        <f t="shared" si="68"/>
        <v>0</v>
      </c>
      <c r="BP202" s="28">
        <f>$BE$168</f>
        <v>0</v>
      </c>
      <c r="BQ202" s="216">
        <f t="shared" si="69"/>
        <v>0</v>
      </c>
      <c r="BR202" s="28">
        <f>$BE$168</f>
        <v>0</v>
      </c>
      <c r="BS202" s="216">
        <f t="shared" si="70"/>
        <v>0</v>
      </c>
      <c r="BT202" s="28">
        <f>$BE$168</f>
        <v>0</v>
      </c>
      <c r="BU202" s="216">
        <f t="shared" si="71"/>
        <v>0</v>
      </c>
      <c r="BV202" s="28">
        <f>$BE$168</f>
        <v>0</v>
      </c>
      <c r="BW202" s="216">
        <f t="shared" si="72"/>
        <v>0</v>
      </c>
      <c r="BX202" s="28">
        <f>$BE$168</f>
        <v>0</v>
      </c>
      <c r="BY202" s="216">
        <f t="shared" si="73"/>
        <v>0</v>
      </c>
      <c r="BZ202" s="28">
        <f>$BE$168</f>
        <v>0</v>
      </c>
      <c r="CA202" s="216">
        <f t="shared" si="74"/>
        <v>0</v>
      </c>
      <c r="CB202" s="28">
        <f>$BE$168</f>
        <v>0</v>
      </c>
      <c r="CC202" s="216">
        <f t="shared" si="75"/>
        <v>0</v>
      </c>
      <c r="CD202" s="28">
        <f>$BE$168</f>
        <v>0</v>
      </c>
      <c r="CE202" s="216">
        <f t="shared" si="76"/>
        <v>0</v>
      </c>
      <c r="CF202" s="28">
        <f>$BE$168</f>
        <v>0</v>
      </c>
      <c r="CG202" s="146">
        <v>0</v>
      </c>
      <c r="CH202" s="146">
        <v>0</v>
      </c>
      <c r="CI202" s="146">
        <v>0</v>
      </c>
      <c r="CZ202" s="1" t="s">
        <v>170</v>
      </c>
      <c r="DA202" s="1" t="s">
        <v>141</v>
      </c>
      <c r="DB202" s="1">
        <f t="shared" si="78"/>
        <v>4000</v>
      </c>
      <c r="DC202" s="1">
        <f t="shared" si="78"/>
        <v>0</v>
      </c>
      <c r="DD202" s="146">
        <f t="shared" si="78"/>
        <v>16.41</v>
      </c>
      <c r="DE202" s="146"/>
    </row>
    <row r="203" spans="2:109" hidden="1" x14ac:dyDescent="0.25">
      <c r="B203" s="308">
        <f>AB$67</f>
        <v>45739</v>
      </c>
      <c r="C203" s="30">
        <f>AB$80</f>
        <v>0</v>
      </c>
      <c r="AQ203" s="61"/>
      <c r="AR203" s="1">
        <f>COUNTIF($AS$176:$AS202,$AS203)</f>
        <v>10</v>
      </c>
      <c r="AS203" s="1" t="str">
        <f t="shared" si="52"/>
        <v>00</v>
      </c>
      <c r="AU203" s="1" t="str">
        <f t="shared" si="53"/>
        <v>00</v>
      </c>
      <c r="AV203" s="1">
        <f>COUNTIF($AS$176:$AS202,$AS203)</f>
        <v>10</v>
      </c>
      <c r="AW203" s="8" t="str">
        <f t="shared" si="54"/>
        <v>Ignore me</v>
      </c>
      <c r="AX203" s="252">
        <f t="array" ref="AX203">IF(SUM($C$183:$C$189)=0,$D$35,MIN(IF($C$183:$C$189&gt;0,$B$183:$B$189)))</f>
        <v>45719</v>
      </c>
      <c r="AY203" s="252">
        <f t="array" ref="AY203">IF(SUM($C$183:$C$189)=0,$AB$35,MAX(IF($C$183:$C$189&gt;0,$B$183:$B$189)))</f>
        <v>45725</v>
      </c>
      <c r="AZ203" s="253">
        <f t="shared" si="77"/>
        <v>0</v>
      </c>
      <c r="BA203" s="216">
        <f t="shared" si="61"/>
        <v>0</v>
      </c>
      <c r="BB203" s="28">
        <f>$BE$169</f>
        <v>0</v>
      </c>
      <c r="BC203" s="216">
        <f t="shared" si="62"/>
        <v>0</v>
      </c>
      <c r="BD203" s="28">
        <f>$BE$169</f>
        <v>0</v>
      </c>
      <c r="BE203" s="216">
        <f t="shared" si="63"/>
        <v>0</v>
      </c>
      <c r="BF203" s="28">
        <f>$BE$169</f>
        <v>0</v>
      </c>
      <c r="BG203" s="216">
        <f t="shared" si="64"/>
        <v>0</v>
      </c>
      <c r="BH203" s="28">
        <f>$BE$169</f>
        <v>0</v>
      </c>
      <c r="BI203" s="216">
        <f t="shared" si="65"/>
        <v>0</v>
      </c>
      <c r="BJ203" s="28">
        <f>$BE$169</f>
        <v>0</v>
      </c>
      <c r="BK203" s="216">
        <f t="shared" si="66"/>
        <v>0</v>
      </c>
      <c r="BL203" s="28">
        <f>$BE$169</f>
        <v>0</v>
      </c>
      <c r="BM203" s="216">
        <f t="shared" si="67"/>
        <v>0</v>
      </c>
      <c r="BN203" s="28">
        <f>$BE$169</f>
        <v>0</v>
      </c>
      <c r="BO203" s="216">
        <f t="shared" si="68"/>
        <v>0</v>
      </c>
      <c r="BP203" s="28">
        <f>$BE$169</f>
        <v>0</v>
      </c>
      <c r="BQ203" s="216">
        <f t="shared" si="69"/>
        <v>0</v>
      </c>
      <c r="BR203" s="28">
        <f>$BE$169</f>
        <v>0</v>
      </c>
      <c r="BS203" s="216">
        <f t="shared" si="70"/>
        <v>0</v>
      </c>
      <c r="BT203" s="28">
        <f>$BE$169</f>
        <v>0</v>
      </c>
      <c r="BU203" s="216">
        <f t="shared" si="71"/>
        <v>0</v>
      </c>
      <c r="BV203" s="28">
        <f>$BE$169</f>
        <v>0</v>
      </c>
      <c r="BW203" s="216">
        <f t="shared" si="72"/>
        <v>0</v>
      </c>
      <c r="BX203" s="28">
        <f>$BE$169</f>
        <v>0</v>
      </c>
      <c r="BY203" s="216">
        <f t="shared" si="73"/>
        <v>0</v>
      </c>
      <c r="BZ203" s="28">
        <f>$BE$169</f>
        <v>0</v>
      </c>
      <c r="CA203" s="216">
        <f t="shared" si="74"/>
        <v>0</v>
      </c>
      <c r="CB203" s="28">
        <f>$BE$169</f>
        <v>0</v>
      </c>
      <c r="CC203" s="216">
        <f t="shared" si="75"/>
        <v>0</v>
      </c>
      <c r="CD203" s="28">
        <f>$BE$169</f>
        <v>0</v>
      </c>
      <c r="CE203" s="216">
        <f t="shared" si="76"/>
        <v>0</v>
      </c>
      <c r="CF203" s="28">
        <f>$BE$169</f>
        <v>0</v>
      </c>
      <c r="CG203" s="146">
        <v>0</v>
      </c>
      <c r="CH203" s="146">
        <v>0</v>
      </c>
      <c r="CI203" s="146">
        <v>0</v>
      </c>
      <c r="CZ203" s="1" t="s">
        <v>170</v>
      </c>
      <c r="DA203" s="1" t="s">
        <v>142</v>
      </c>
      <c r="DB203" s="1">
        <f t="shared" si="78"/>
        <v>4000</v>
      </c>
      <c r="DC203" s="1">
        <f t="shared" si="78"/>
        <v>0</v>
      </c>
      <c r="DD203" s="146">
        <f t="shared" si="78"/>
        <v>16.41</v>
      </c>
      <c r="DE203" s="146"/>
    </row>
    <row r="204" spans="2:109" hidden="1" x14ac:dyDescent="0.25">
      <c r="B204" s="308">
        <f>D$83</f>
        <v>45740</v>
      </c>
      <c r="C204" s="31">
        <f>D$96</f>
        <v>0</v>
      </c>
      <c r="AQ204" s="61"/>
      <c r="AR204" s="1">
        <f>COUNTIF($AS$176:$AS203,$AS204)</f>
        <v>11</v>
      </c>
      <c r="AS204" s="1" t="str">
        <f t="shared" si="52"/>
        <v>00</v>
      </c>
      <c r="AU204" s="1" t="str">
        <f t="shared" si="53"/>
        <v>00</v>
      </c>
      <c r="AV204" s="1">
        <f>COUNTIF($AS$176:$AS203,$AS204)</f>
        <v>11</v>
      </c>
      <c r="AW204" s="8" t="str">
        <f t="shared" si="54"/>
        <v>Ignore me</v>
      </c>
      <c r="AX204" s="252">
        <f t="array" ref="AX204">IF(SUM($C$183:$C$189)=0,$D$35,MIN(IF($C$183:$C$189&gt;0,$B$183:$B$189)))</f>
        <v>45719</v>
      </c>
      <c r="AY204" s="252">
        <f t="array" ref="AY204">IF(SUM($C$183:$C$189)=0,$AB$35,MAX(IF($C$183:$C$189&gt;0,$B$183:$B$189)))</f>
        <v>45725</v>
      </c>
      <c r="AZ204" s="253">
        <f t="shared" si="77"/>
        <v>0</v>
      </c>
      <c r="BA204" s="216">
        <f t="shared" si="61"/>
        <v>0</v>
      </c>
      <c r="BB204" s="28">
        <f>$BE$170</f>
        <v>0</v>
      </c>
      <c r="BC204" s="216">
        <f t="shared" si="62"/>
        <v>0</v>
      </c>
      <c r="BD204" s="28">
        <f>$BE$170</f>
        <v>0</v>
      </c>
      <c r="BE204" s="216">
        <f t="shared" si="63"/>
        <v>0</v>
      </c>
      <c r="BF204" s="28">
        <f>$BE$170</f>
        <v>0</v>
      </c>
      <c r="BG204" s="216">
        <f t="shared" si="64"/>
        <v>0</v>
      </c>
      <c r="BH204" s="28">
        <f>$BE$170</f>
        <v>0</v>
      </c>
      <c r="BI204" s="216">
        <f t="shared" si="65"/>
        <v>0</v>
      </c>
      <c r="BJ204" s="28">
        <f>$BE$170</f>
        <v>0</v>
      </c>
      <c r="BK204" s="216">
        <f t="shared" si="66"/>
        <v>0</v>
      </c>
      <c r="BL204" s="28">
        <f>$BE$170</f>
        <v>0</v>
      </c>
      <c r="BM204" s="216">
        <f t="shared" si="67"/>
        <v>0</v>
      </c>
      <c r="BN204" s="28">
        <f>$BE$170</f>
        <v>0</v>
      </c>
      <c r="BO204" s="216">
        <f t="shared" si="68"/>
        <v>0</v>
      </c>
      <c r="BP204" s="28">
        <f>$BE$170</f>
        <v>0</v>
      </c>
      <c r="BQ204" s="216">
        <f t="shared" si="69"/>
        <v>0</v>
      </c>
      <c r="BR204" s="28">
        <f>$BE$170</f>
        <v>0</v>
      </c>
      <c r="BS204" s="216">
        <f t="shared" si="70"/>
        <v>0</v>
      </c>
      <c r="BT204" s="28">
        <f>$BE$170</f>
        <v>0</v>
      </c>
      <c r="BU204" s="216">
        <f t="shared" si="71"/>
        <v>0</v>
      </c>
      <c r="BV204" s="28">
        <f>$BE$170</f>
        <v>0</v>
      </c>
      <c r="BW204" s="216">
        <f t="shared" si="72"/>
        <v>0</v>
      </c>
      <c r="BX204" s="28">
        <f>$BE$170</f>
        <v>0</v>
      </c>
      <c r="BY204" s="216">
        <f t="shared" si="73"/>
        <v>0</v>
      </c>
      <c r="BZ204" s="28">
        <f>$BE$170</f>
        <v>0</v>
      </c>
      <c r="CA204" s="216">
        <f t="shared" si="74"/>
        <v>0</v>
      </c>
      <c r="CB204" s="28">
        <f>$BE$170</f>
        <v>0</v>
      </c>
      <c r="CC204" s="216">
        <f t="shared" si="75"/>
        <v>0</v>
      </c>
      <c r="CD204" s="28">
        <f>$BE$170</f>
        <v>0</v>
      </c>
      <c r="CE204" s="216">
        <f t="shared" si="76"/>
        <v>0</v>
      </c>
      <c r="CF204" s="28">
        <f>$BE$170</f>
        <v>0</v>
      </c>
      <c r="CG204" s="146">
        <v>0</v>
      </c>
      <c r="CH204" s="146">
        <v>0</v>
      </c>
      <c r="CI204" s="146">
        <v>0</v>
      </c>
      <c r="CZ204" s="1" t="s">
        <v>170</v>
      </c>
      <c r="DA204" s="1" t="s">
        <v>140</v>
      </c>
      <c r="DB204" s="1">
        <f t="shared" si="78"/>
        <v>4000</v>
      </c>
      <c r="DC204" s="1">
        <f t="shared" si="78"/>
        <v>0</v>
      </c>
      <c r="DD204" s="146">
        <f t="shared" si="78"/>
        <v>16.41</v>
      </c>
      <c r="DE204" s="146"/>
    </row>
    <row r="205" spans="2:109" hidden="1" x14ac:dyDescent="0.25">
      <c r="B205" s="308">
        <f>H$83</f>
        <v>45741</v>
      </c>
      <c r="C205" s="31">
        <f>H$96</f>
        <v>0</v>
      </c>
      <c r="AQ205" s="61"/>
      <c r="AR205" s="1">
        <f>COUNTIF($AS$176:$AS204,$AS205)</f>
        <v>12</v>
      </c>
      <c r="AS205" s="1" t="str">
        <f t="shared" si="52"/>
        <v>00</v>
      </c>
      <c r="AU205" s="1" t="str">
        <f t="shared" si="53"/>
        <v>00</v>
      </c>
      <c r="AV205" s="1">
        <f>COUNTIF($AS$176:$AS204,$AS205)</f>
        <v>12</v>
      </c>
      <c r="AW205" s="8" t="str">
        <f t="shared" si="54"/>
        <v>Ignore me</v>
      </c>
      <c r="AX205" s="252">
        <f t="array" ref="AX205">IF(SUM($C$183:$C$189)=0,$D$35,MIN(IF($C$183:$C$189&gt;0,$B$183:$B$189)))</f>
        <v>45719</v>
      </c>
      <c r="AY205" s="252">
        <f t="array" ref="AY205">IF(SUM($C$183:$C$189)=0,$AB$35,MAX(IF($C$183:$C$189&gt;0,$B$183:$B$189)))</f>
        <v>45725</v>
      </c>
      <c r="AZ205" s="253">
        <f t="shared" si="77"/>
        <v>0</v>
      </c>
      <c r="BA205" s="216">
        <f t="shared" si="61"/>
        <v>0</v>
      </c>
      <c r="BB205" s="28">
        <f>$BE$171</f>
        <v>0</v>
      </c>
      <c r="BC205" s="216">
        <f t="shared" si="62"/>
        <v>0</v>
      </c>
      <c r="BD205" s="28">
        <f>$BE$171</f>
        <v>0</v>
      </c>
      <c r="BE205" s="216">
        <f t="shared" si="63"/>
        <v>0</v>
      </c>
      <c r="BF205" s="28">
        <f>$BE$171</f>
        <v>0</v>
      </c>
      <c r="BG205" s="216">
        <f t="shared" si="64"/>
        <v>0</v>
      </c>
      <c r="BH205" s="28">
        <f>$BE$171</f>
        <v>0</v>
      </c>
      <c r="BI205" s="216">
        <f t="shared" si="65"/>
        <v>0</v>
      </c>
      <c r="BJ205" s="28">
        <f>$BE$171</f>
        <v>0</v>
      </c>
      <c r="BK205" s="216">
        <f t="shared" si="66"/>
        <v>0</v>
      </c>
      <c r="BL205" s="28">
        <f>$BE$171</f>
        <v>0</v>
      </c>
      <c r="BM205" s="216">
        <f t="shared" si="67"/>
        <v>0</v>
      </c>
      <c r="BN205" s="28">
        <f>$BE$171</f>
        <v>0</v>
      </c>
      <c r="BO205" s="216">
        <f t="shared" si="68"/>
        <v>0</v>
      </c>
      <c r="BP205" s="28">
        <f>$BE$171</f>
        <v>0</v>
      </c>
      <c r="BQ205" s="216">
        <f t="shared" si="69"/>
        <v>0</v>
      </c>
      <c r="BR205" s="28">
        <f>$BE$171</f>
        <v>0</v>
      </c>
      <c r="BS205" s="216">
        <f t="shared" si="70"/>
        <v>0</v>
      </c>
      <c r="BT205" s="28">
        <f>$BE$171</f>
        <v>0</v>
      </c>
      <c r="BU205" s="216">
        <f t="shared" si="71"/>
        <v>0</v>
      </c>
      <c r="BV205" s="28">
        <f>$BE$171</f>
        <v>0</v>
      </c>
      <c r="BW205" s="216">
        <f t="shared" si="72"/>
        <v>0</v>
      </c>
      <c r="BX205" s="28">
        <f>$BE$171</f>
        <v>0</v>
      </c>
      <c r="BY205" s="216">
        <f t="shared" si="73"/>
        <v>0</v>
      </c>
      <c r="BZ205" s="28">
        <f>$BE$171</f>
        <v>0</v>
      </c>
      <c r="CA205" s="216">
        <f t="shared" si="74"/>
        <v>0</v>
      </c>
      <c r="CB205" s="28">
        <f>$BE$171</f>
        <v>0</v>
      </c>
      <c r="CC205" s="216">
        <f t="shared" si="75"/>
        <v>0</v>
      </c>
      <c r="CD205" s="28">
        <f>$BE$171</f>
        <v>0</v>
      </c>
      <c r="CE205" s="216">
        <f t="shared" si="76"/>
        <v>0</v>
      </c>
      <c r="CF205" s="28">
        <f>$BE$171</f>
        <v>0</v>
      </c>
      <c r="CG205" s="146">
        <v>0</v>
      </c>
      <c r="CH205" s="146">
        <v>0</v>
      </c>
      <c r="CI205" s="146">
        <v>0</v>
      </c>
      <c r="CZ205" s="1" t="s">
        <v>170</v>
      </c>
      <c r="DA205" s="1" t="s">
        <v>141</v>
      </c>
      <c r="DB205" s="1">
        <f t="shared" si="78"/>
        <v>4000</v>
      </c>
      <c r="DC205" s="1">
        <f t="shared" si="78"/>
        <v>0</v>
      </c>
      <c r="DD205" s="146">
        <f t="shared" si="78"/>
        <v>16.41</v>
      </c>
      <c r="DE205" s="146"/>
    </row>
    <row r="206" spans="2:109" hidden="1" x14ac:dyDescent="0.25">
      <c r="B206" s="308">
        <f>L$83</f>
        <v>45742</v>
      </c>
      <c r="C206" s="31">
        <f>L$96</f>
        <v>0</v>
      </c>
      <c r="AQ206" s="61"/>
      <c r="AR206" s="1">
        <f>COUNTIF($AS$176:$AS205,$AS206)</f>
        <v>1</v>
      </c>
      <c r="AS206" s="1" t="str">
        <f t="shared" si="52"/>
        <v>0548882</v>
      </c>
      <c r="AU206" s="1" t="str">
        <f t="shared" si="53"/>
        <v>0548882</v>
      </c>
      <c r="AV206" s="1">
        <f>COUNTIF($AS$176:$AS205,$AS206)</f>
        <v>1</v>
      </c>
      <c r="AW206" s="8" t="str">
        <f t="shared" si="54"/>
        <v>Ignore me</v>
      </c>
      <c r="AX206" s="252">
        <f t="array" ref="AX206">IF(SUM($C$183:$C$189)=0,$D$35,MIN(IF($C$183:$C$189&gt;0,$B$183:$B$189)))</f>
        <v>45719</v>
      </c>
      <c r="AY206" s="252">
        <f t="array" ref="AY206">IF(SUM($C$183:$C$189)=0,$AB$35,MAX(IF($C$183:$C$189&gt;0,$B$183:$B$189)))</f>
        <v>45725</v>
      </c>
      <c r="AZ206" s="253">
        <f t="shared" ref="AZ206:AZ211" si="79">$H$109</f>
        <v>0</v>
      </c>
      <c r="BA206" s="216">
        <f t="shared" si="61"/>
        <v>0</v>
      </c>
      <c r="BB206" s="28">
        <f>$BE$166</f>
        <v>16.41</v>
      </c>
      <c r="BC206" s="216">
        <f t="shared" si="62"/>
        <v>0</v>
      </c>
      <c r="BD206" s="28">
        <f>$BE$166</f>
        <v>16.41</v>
      </c>
      <c r="BE206" s="216">
        <f t="shared" si="63"/>
        <v>0</v>
      </c>
      <c r="BF206" s="28">
        <f>$BE$166</f>
        <v>16.41</v>
      </c>
      <c r="BG206" s="216">
        <f t="shared" si="64"/>
        <v>0</v>
      </c>
      <c r="BH206" s="28">
        <f>$BE$166</f>
        <v>16.41</v>
      </c>
      <c r="BI206" s="216">
        <f t="shared" si="65"/>
        <v>0</v>
      </c>
      <c r="BJ206" s="28">
        <f>$BE$166</f>
        <v>16.41</v>
      </c>
      <c r="BK206" s="216">
        <f t="shared" si="66"/>
        <v>0</v>
      </c>
      <c r="BL206" s="28">
        <f>$BE$166</f>
        <v>16.41</v>
      </c>
      <c r="BM206" s="216">
        <f t="shared" si="67"/>
        <v>0</v>
      </c>
      <c r="BN206" s="28">
        <f>$BE$166</f>
        <v>16.41</v>
      </c>
      <c r="BO206" s="216">
        <f t="shared" si="68"/>
        <v>0</v>
      </c>
      <c r="BP206" s="28">
        <f>$BE$166</f>
        <v>16.41</v>
      </c>
      <c r="BQ206" s="216">
        <f t="shared" si="69"/>
        <v>0</v>
      </c>
      <c r="BR206" s="28">
        <f>$BE$166</f>
        <v>16.41</v>
      </c>
      <c r="BS206" s="216">
        <f t="shared" si="70"/>
        <v>0</v>
      </c>
      <c r="BT206" s="28">
        <f>$BE$166</f>
        <v>16.41</v>
      </c>
      <c r="BU206" s="216">
        <f t="shared" si="71"/>
        <v>0</v>
      </c>
      <c r="BV206" s="28">
        <f>$BE$166</f>
        <v>16.41</v>
      </c>
      <c r="BW206" s="216">
        <f t="shared" si="72"/>
        <v>0</v>
      </c>
      <c r="BX206" s="28">
        <f>$BE$166</f>
        <v>16.41</v>
      </c>
      <c r="BY206" s="216">
        <f t="shared" si="73"/>
        <v>0</v>
      </c>
      <c r="BZ206" s="28">
        <f>$BE$166</f>
        <v>16.41</v>
      </c>
      <c r="CA206" s="216">
        <f t="shared" si="74"/>
        <v>0</v>
      </c>
      <c r="CB206" s="28">
        <f>$BE$166</f>
        <v>16.41</v>
      </c>
      <c r="CC206" s="216">
        <f t="shared" si="75"/>
        <v>0</v>
      </c>
      <c r="CD206" s="28">
        <f>$BE$166</f>
        <v>16.41</v>
      </c>
      <c r="CE206" s="216">
        <f t="shared" si="76"/>
        <v>0</v>
      </c>
      <c r="CF206" s="28">
        <f>$BE$166</f>
        <v>16.41</v>
      </c>
      <c r="CG206" s="146">
        <v>0</v>
      </c>
      <c r="CH206" s="146">
        <v>0</v>
      </c>
      <c r="CI206" s="146">
        <v>0</v>
      </c>
      <c r="CZ206" s="1" t="s">
        <v>170</v>
      </c>
      <c r="DA206" s="1" t="s">
        <v>142</v>
      </c>
      <c r="DB206" s="1">
        <f t="shared" si="78"/>
        <v>4000</v>
      </c>
      <c r="DC206" s="1">
        <f t="shared" si="78"/>
        <v>0</v>
      </c>
      <c r="DD206" s="146">
        <f t="shared" si="78"/>
        <v>16.41</v>
      </c>
      <c r="DE206" s="146"/>
    </row>
    <row r="207" spans="2:109" hidden="1" x14ac:dyDescent="0.25">
      <c r="B207" s="308">
        <f>P$83</f>
        <v>45743</v>
      </c>
      <c r="C207" s="31">
        <f>P$96</f>
        <v>0</v>
      </c>
      <c r="AQ207" s="61"/>
      <c r="AR207" s="1">
        <f>COUNTIF($AS$176:$AS206,$AS207)</f>
        <v>13</v>
      </c>
      <c r="AS207" s="1" t="str">
        <f t="shared" si="52"/>
        <v>00</v>
      </c>
      <c r="AU207" s="1" t="str">
        <f t="shared" si="53"/>
        <v>00</v>
      </c>
      <c r="AV207" s="1">
        <f>COUNTIF($AS$176:$AS206,$AS207)</f>
        <v>13</v>
      </c>
      <c r="AW207" s="8" t="str">
        <f t="shared" si="54"/>
        <v>Ignore me</v>
      </c>
      <c r="AX207" s="252">
        <f t="array" ref="AX207">IF(SUM($C$183:$C$189)=0,$D$35,MIN(IF($C$183:$C$189&gt;0,$B$183:$B$189)))</f>
        <v>45719</v>
      </c>
      <c r="AY207" s="252">
        <f t="array" ref="AY207">IF(SUM($C$183:$C$189)=0,$AB$35,MAX(IF($C$183:$C$189&gt;0,$B$183:$B$189)))</f>
        <v>45725</v>
      </c>
      <c r="AZ207" s="253">
        <f t="shared" si="79"/>
        <v>0</v>
      </c>
      <c r="BA207" s="216">
        <f t="shared" si="61"/>
        <v>0</v>
      </c>
      <c r="BB207" s="28">
        <f>$BE$167</f>
        <v>0</v>
      </c>
      <c r="BC207" s="216">
        <f t="shared" si="62"/>
        <v>0</v>
      </c>
      <c r="BD207" s="28">
        <f>$BE$167</f>
        <v>0</v>
      </c>
      <c r="BE207" s="216">
        <f t="shared" si="63"/>
        <v>0</v>
      </c>
      <c r="BF207" s="28">
        <f>$BE$167</f>
        <v>0</v>
      </c>
      <c r="BG207" s="216">
        <f t="shared" si="64"/>
        <v>0</v>
      </c>
      <c r="BH207" s="28">
        <f>$BE$167</f>
        <v>0</v>
      </c>
      <c r="BI207" s="216">
        <f t="shared" si="65"/>
        <v>0</v>
      </c>
      <c r="BJ207" s="28">
        <f>$BE$167</f>
        <v>0</v>
      </c>
      <c r="BK207" s="216">
        <f t="shared" si="66"/>
        <v>0</v>
      </c>
      <c r="BL207" s="28">
        <f>$BE$167</f>
        <v>0</v>
      </c>
      <c r="BM207" s="216">
        <f t="shared" si="67"/>
        <v>0</v>
      </c>
      <c r="BN207" s="28">
        <f>$BE$167</f>
        <v>0</v>
      </c>
      <c r="BO207" s="216">
        <f t="shared" si="68"/>
        <v>0</v>
      </c>
      <c r="BP207" s="28">
        <f>$BE$167</f>
        <v>0</v>
      </c>
      <c r="BQ207" s="216">
        <f t="shared" si="69"/>
        <v>0</v>
      </c>
      <c r="BR207" s="28">
        <f>$BE$167</f>
        <v>0</v>
      </c>
      <c r="BS207" s="216">
        <f t="shared" si="70"/>
        <v>0</v>
      </c>
      <c r="BT207" s="28">
        <f>$BE$167</f>
        <v>0</v>
      </c>
      <c r="BU207" s="216">
        <f t="shared" si="71"/>
        <v>0</v>
      </c>
      <c r="BV207" s="28">
        <f>$BE$167</f>
        <v>0</v>
      </c>
      <c r="BW207" s="216">
        <f t="shared" si="72"/>
        <v>0</v>
      </c>
      <c r="BX207" s="28">
        <f>$BE$167</f>
        <v>0</v>
      </c>
      <c r="BY207" s="216">
        <f t="shared" si="73"/>
        <v>0</v>
      </c>
      <c r="BZ207" s="28">
        <f>$BE$167</f>
        <v>0</v>
      </c>
      <c r="CA207" s="216">
        <f t="shared" si="74"/>
        <v>0</v>
      </c>
      <c r="CB207" s="28">
        <f>$BE$167</f>
        <v>0</v>
      </c>
      <c r="CC207" s="216">
        <f t="shared" si="75"/>
        <v>0</v>
      </c>
      <c r="CD207" s="28">
        <f>$BE$167</f>
        <v>0</v>
      </c>
      <c r="CE207" s="216">
        <f t="shared" si="76"/>
        <v>0</v>
      </c>
      <c r="CF207" s="28">
        <f>$BE$167</f>
        <v>0</v>
      </c>
      <c r="CG207" s="146">
        <v>0</v>
      </c>
      <c r="CH207" s="146">
        <v>0</v>
      </c>
      <c r="CI207" s="146">
        <v>0</v>
      </c>
      <c r="CZ207" s="1" t="s">
        <v>172</v>
      </c>
      <c r="DA207" s="1" t="s">
        <v>140</v>
      </c>
      <c r="DB207" s="1">
        <f t="shared" si="78"/>
        <v>4000</v>
      </c>
      <c r="DC207" s="1">
        <f t="shared" si="78"/>
        <v>0</v>
      </c>
      <c r="DD207" s="146">
        <f t="shared" si="78"/>
        <v>16.41</v>
      </c>
      <c r="DE207" s="146"/>
    </row>
    <row r="208" spans="2:109" hidden="1" x14ac:dyDescent="0.25">
      <c r="B208" s="308">
        <f>T$83</f>
        <v>45744</v>
      </c>
      <c r="C208" s="31">
        <f>T$96</f>
        <v>0</v>
      </c>
      <c r="AQ208" s="61"/>
      <c r="AR208" s="1">
        <f>COUNTIF($AS$176:$AS207,$AS208)</f>
        <v>14</v>
      </c>
      <c r="AS208" s="1" t="str">
        <f t="shared" si="52"/>
        <v>00</v>
      </c>
      <c r="AU208" s="1" t="str">
        <f t="shared" si="53"/>
        <v>00</v>
      </c>
      <c r="AV208" s="1">
        <f>COUNTIF($AS$176:$AS207,$AS208)</f>
        <v>14</v>
      </c>
      <c r="AW208" s="8" t="str">
        <f t="shared" si="54"/>
        <v>Ignore me</v>
      </c>
      <c r="AX208" s="252">
        <f t="array" ref="AX208">IF(SUM($C$183:$C$189)=0,$D$35,MIN(IF($C$183:$C$189&gt;0,$B$183:$B$189)))</f>
        <v>45719</v>
      </c>
      <c r="AY208" s="252">
        <f t="array" ref="AY208">IF(SUM($C$183:$C$189)=0,$AB$35,MAX(IF($C$183:$C$189&gt;0,$B$183:$B$189)))</f>
        <v>45725</v>
      </c>
      <c r="AZ208" s="253">
        <f t="shared" si="79"/>
        <v>0</v>
      </c>
      <c r="BA208" s="216">
        <f t="shared" si="61"/>
        <v>0</v>
      </c>
      <c r="BB208" s="28">
        <f>$BE$168</f>
        <v>0</v>
      </c>
      <c r="BC208" s="216">
        <f t="shared" si="62"/>
        <v>0</v>
      </c>
      <c r="BD208" s="28">
        <f>$BE$168</f>
        <v>0</v>
      </c>
      <c r="BE208" s="216">
        <f t="shared" si="63"/>
        <v>0</v>
      </c>
      <c r="BF208" s="28">
        <f>$BE$168</f>
        <v>0</v>
      </c>
      <c r="BG208" s="216">
        <f t="shared" si="64"/>
        <v>0</v>
      </c>
      <c r="BH208" s="28">
        <f>$BE$168</f>
        <v>0</v>
      </c>
      <c r="BI208" s="216">
        <f t="shared" si="65"/>
        <v>0</v>
      </c>
      <c r="BJ208" s="28">
        <f>$BE$168</f>
        <v>0</v>
      </c>
      <c r="BK208" s="216">
        <f t="shared" si="66"/>
        <v>0</v>
      </c>
      <c r="BL208" s="28">
        <f>$BE$168</f>
        <v>0</v>
      </c>
      <c r="BM208" s="216">
        <f t="shared" si="67"/>
        <v>0</v>
      </c>
      <c r="BN208" s="28">
        <f>$BE$168</f>
        <v>0</v>
      </c>
      <c r="BO208" s="216">
        <f t="shared" si="68"/>
        <v>0</v>
      </c>
      <c r="BP208" s="28">
        <f>$BE$168</f>
        <v>0</v>
      </c>
      <c r="BQ208" s="216">
        <f t="shared" si="69"/>
        <v>0</v>
      </c>
      <c r="BR208" s="28">
        <f>$BE$168</f>
        <v>0</v>
      </c>
      <c r="BS208" s="216">
        <f t="shared" si="70"/>
        <v>0</v>
      </c>
      <c r="BT208" s="28">
        <f>$BE$168</f>
        <v>0</v>
      </c>
      <c r="BU208" s="216">
        <f t="shared" si="71"/>
        <v>0</v>
      </c>
      <c r="BV208" s="28">
        <f>$BE$168</f>
        <v>0</v>
      </c>
      <c r="BW208" s="216">
        <f t="shared" si="72"/>
        <v>0</v>
      </c>
      <c r="BX208" s="28">
        <f>$BE$168</f>
        <v>0</v>
      </c>
      <c r="BY208" s="216">
        <f t="shared" si="73"/>
        <v>0</v>
      </c>
      <c r="BZ208" s="28">
        <f>$BE$168</f>
        <v>0</v>
      </c>
      <c r="CA208" s="216">
        <f t="shared" si="74"/>
        <v>0</v>
      </c>
      <c r="CB208" s="28">
        <f>$BE$168</f>
        <v>0</v>
      </c>
      <c r="CC208" s="216">
        <f t="shared" si="75"/>
        <v>0</v>
      </c>
      <c r="CD208" s="28">
        <f>$BE$168</f>
        <v>0</v>
      </c>
      <c r="CE208" s="216">
        <f t="shared" si="76"/>
        <v>0</v>
      </c>
      <c r="CF208" s="28">
        <f>$BE$168</f>
        <v>0</v>
      </c>
      <c r="CG208" s="146">
        <v>0</v>
      </c>
      <c r="CH208" s="146">
        <v>0</v>
      </c>
      <c r="CI208" s="146">
        <v>0</v>
      </c>
      <c r="CZ208" s="1" t="s">
        <v>172</v>
      </c>
      <c r="DA208" s="1" t="s">
        <v>141</v>
      </c>
      <c r="DB208" s="1">
        <f t="shared" si="78"/>
        <v>4000</v>
      </c>
      <c r="DC208" s="1">
        <f t="shared" si="78"/>
        <v>0</v>
      </c>
      <c r="DD208" s="146">
        <f t="shared" si="78"/>
        <v>16.41</v>
      </c>
      <c r="DE208" s="146"/>
    </row>
    <row r="209" spans="2:109" hidden="1" x14ac:dyDescent="0.25">
      <c r="B209" s="308">
        <f>X$83</f>
        <v>45745</v>
      </c>
      <c r="C209" s="31">
        <f>X$96</f>
        <v>0</v>
      </c>
      <c r="AQ209" s="61"/>
      <c r="AR209" s="1">
        <f>COUNTIF($AS$176:$AS208,$AS209)</f>
        <v>15</v>
      </c>
      <c r="AS209" s="1" t="str">
        <f t="shared" si="52"/>
        <v>00</v>
      </c>
      <c r="AU209" s="1" t="str">
        <f t="shared" si="53"/>
        <v>00</v>
      </c>
      <c r="AV209" s="1">
        <f>COUNTIF($AS$176:$AS208,$AS209)</f>
        <v>15</v>
      </c>
      <c r="AW209" s="8" t="str">
        <f t="shared" si="54"/>
        <v>Ignore me</v>
      </c>
      <c r="AX209" s="252">
        <f t="array" ref="AX209">IF(SUM($C$183:$C$189)=0,$D$35,MIN(IF($C$183:$C$189&gt;0,$B$183:$B$189)))</f>
        <v>45719</v>
      </c>
      <c r="AY209" s="252">
        <f t="array" ref="AY209">IF(SUM($C$183:$C$189)=0,$AB$35,MAX(IF($C$183:$C$189&gt;0,$B$183:$B$189)))</f>
        <v>45725</v>
      </c>
      <c r="AZ209" s="253">
        <f t="shared" si="79"/>
        <v>0</v>
      </c>
      <c r="BA209" s="216">
        <f t="shared" si="61"/>
        <v>0</v>
      </c>
      <c r="BB209" s="28">
        <f>$BE$169</f>
        <v>0</v>
      </c>
      <c r="BC209" s="216">
        <f t="shared" si="62"/>
        <v>0</v>
      </c>
      <c r="BD209" s="28">
        <f>$BE$169</f>
        <v>0</v>
      </c>
      <c r="BE209" s="216">
        <f t="shared" si="63"/>
        <v>0</v>
      </c>
      <c r="BF209" s="28">
        <f>$BE$169</f>
        <v>0</v>
      </c>
      <c r="BG209" s="216">
        <f t="shared" si="64"/>
        <v>0</v>
      </c>
      <c r="BH209" s="28">
        <f>$BE$169</f>
        <v>0</v>
      </c>
      <c r="BI209" s="216">
        <f t="shared" si="65"/>
        <v>0</v>
      </c>
      <c r="BJ209" s="28">
        <f>$BE$169</f>
        <v>0</v>
      </c>
      <c r="BK209" s="216">
        <f t="shared" si="66"/>
        <v>0</v>
      </c>
      <c r="BL209" s="28">
        <f>$BE$169</f>
        <v>0</v>
      </c>
      <c r="BM209" s="216">
        <f t="shared" si="67"/>
        <v>0</v>
      </c>
      <c r="BN209" s="28">
        <f>$BE$169</f>
        <v>0</v>
      </c>
      <c r="BO209" s="216">
        <f t="shared" si="68"/>
        <v>0</v>
      </c>
      <c r="BP209" s="28">
        <f>$BE$169</f>
        <v>0</v>
      </c>
      <c r="BQ209" s="216">
        <f t="shared" si="69"/>
        <v>0</v>
      </c>
      <c r="BR209" s="28">
        <f>$BE$169</f>
        <v>0</v>
      </c>
      <c r="BS209" s="216">
        <f t="shared" si="70"/>
        <v>0</v>
      </c>
      <c r="BT209" s="28">
        <f>$BE$169</f>
        <v>0</v>
      </c>
      <c r="BU209" s="216">
        <f t="shared" si="71"/>
        <v>0</v>
      </c>
      <c r="BV209" s="28">
        <f>$BE$169</f>
        <v>0</v>
      </c>
      <c r="BW209" s="216">
        <f t="shared" si="72"/>
        <v>0</v>
      </c>
      <c r="BX209" s="28">
        <f>$BE$169</f>
        <v>0</v>
      </c>
      <c r="BY209" s="216">
        <f t="shared" si="73"/>
        <v>0</v>
      </c>
      <c r="BZ209" s="28">
        <f>$BE$169</f>
        <v>0</v>
      </c>
      <c r="CA209" s="216">
        <f t="shared" si="74"/>
        <v>0</v>
      </c>
      <c r="CB209" s="28">
        <f>$BE$169</f>
        <v>0</v>
      </c>
      <c r="CC209" s="216">
        <f t="shared" si="75"/>
        <v>0</v>
      </c>
      <c r="CD209" s="28">
        <f>$BE$169</f>
        <v>0</v>
      </c>
      <c r="CE209" s="216">
        <f t="shared" si="76"/>
        <v>0</v>
      </c>
      <c r="CF209" s="28">
        <f>$BE$169</f>
        <v>0</v>
      </c>
      <c r="CG209" s="146">
        <v>0</v>
      </c>
      <c r="CH209" s="146">
        <v>0</v>
      </c>
      <c r="CI209" s="146">
        <v>0</v>
      </c>
      <c r="CZ209" s="1" t="s">
        <v>172</v>
      </c>
      <c r="DA209" s="1" t="s">
        <v>142</v>
      </c>
      <c r="DB209" s="1">
        <f t="shared" si="78"/>
        <v>4000</v>
      </c>
      <c r="DC209" s="1">
        <f t="shared" si="78"/>
        <v>0</v>
      </c>
      <c r="DD209" s="146">
        <f t="shared" si="78"/>
        <v>16.41</v>
      </c>
      <c r="DE209" s="146"/>
    </row>
    <row r="210" spans="2:109" hidden="1" x14ac:dyDescent="0.25">
      <c r="B210" s="308">
        <f>AB$83</f>
        <v>45746</v>
      </c>
      <c r="C210" s="31">
        <f>AB$96</f>
        <v>0</v>
      </c>
      <c r="AQ210" s="61"/>
      <c r="AR210" s="1">
        <f>COUNTIF($AS$176:$AS209,$AS210)</f>
        <v>16</v>
      </c>
      <c r="AS210" s="1" t="str">
        <f t="shared" si="52"/>
        <v>00</v>
      </c>
      <c r="AU210" s="1" t="str">
        <f t="shared" si="53"/>
        <v>00</v>
      </c>
      <c r="AV210" s="1">
        <f>COUNTIF($AS$176:$AS209,$AS210)</f>
        <v>16</v>
      </c>
      <c r="AW210" s="8" t="str">
        <f t="shared" si="54"/>
        <v>Ignore me</v>
      </c>
      <c r="AX210" s="252">
        <f t="array" ref="AX210">IF(SUM($C$183:$C$189)=0,$D$35,MIN(IF($C$183:$C$189&gt;0,$B$183:$B$189)))</f>
        <v>45719</v>
      </c>
      <c r="AY210" s="252">
        <f t="array" ref="AY210">IF(SUM($C$183:$C$189)=0,$AB$35,MAX(IF($C$183:$C$189&gt;0,$B$183:$B$189)))</f>
        <v>45725</v>
      </c>
      <c r="AZ210" s="253">
        <f t="shared" si="79"/>
        <v>0</v>
      </c>
      <c r="BA210" s="216">
        <f t="shared" si="61"/>
        <v>0</v>
      </c>
      <c r="BB210" s="28">
        <f>$BE$170</f>
        <v>0</v>
      </c>
      <c r="BC210" s="216">
        <f t="shared" si="62"/>
        <v>0</v>
      </c>
      <c r="BD210" s="28">
        <f>$BE$170</f>
        <v>0</v>
      </c>
      <c r="BE210" s="216">
        <f t="shared" si="63"/>
        <v>0</v>
      </c>
      <c r="BF210" s="28">
        <f>$BE$170</f>
        <v>0</v>
      </c>
      <c r="BG210" s="216">
        <f t="shared" si="64"/>
        <v>0</v>
      </c>
      <c r="BH210" s="28">
        <f>$BE$170</f>
        <v>0</v>
      </c>
      <c r="BI210" s="216">
        <f t="shared" si="65"/>
        <v>0</v>
      </c>
      <c r="BJ210" s="28">
        <f>$BE$170</f>
        <v>0</v>
      </c>
      <c r="BK210" s="216">
        <f t="shared" si="66"/>
        <v>0</v>
      </c>
      <c r="BL210" s="28">
        <f>$BE$170</f>
        <v>0</v>
      </c>
      <c r="BM210" s="216">
        <f t="shared" si="67"/>
        <v>0</v>
      </c>
      <c r="BN210" s="28">
        <f>$BE$170</f>
        <v>0</v>
      </c>
      <c r="BO210" s="216">
        <f t="shared" si="68"/>
        <v>0</v>
      </c>
      <c r="BP210" s="28">
        <f>$BE$170</f>
        <v>0</v>
      </c>
      <c r="BQ210" s="216">
        <f t="shared" si="69"/>
        <v>0</v>
      </c>
      <c r="BR210" s="28">
        <f>$BE$170</f>
        <v>0</v>
      </c>
      <c r="BS210" s="216">
        <f t="shared" si="70"/>
        <v>0</v>
      </c>
      <c r="BT210" s="28">
        <f>$BE$170</f>
        <v>0</v>
      </c>
      <c r="BU210" s="216">
        <f t="shared" si="71"/>
        <v>0</v>
      </c>
      <c r="BV210" s="28">
        <f>$BE$170</f>
        <v>0</v>
      </c>
      <c r="BW210" s="216">
        <f t="shared" si="72"/>
        <v>0</v>
      </c>
      <c r="BX210" s="28">
        <f>$BE$170</f>
        <v>0</v>
      </c>
      <c r="BY210" s="216">
        <f t="shared" si="73"/>
        <v>0</v>
      </c>
      <c r="BZ210" s="28">
        <f>$BE$170</f>
        <v>0</v>
      </c>
      <c r="CA210" s="216">
        <f t="shared" si="74"/>
        <v>0</v>
      </c>
      <c r="CB210" s="28">
        <f>$BE$170</f>
        <v>0</v>
      </c>
      <c r="CC210" s="216">
        <f t="shared" si="75"/>
        <v>0</v>
      </c>
      <c r="CD210" s="28">
        <f>$BE$170</f>
        <v>0</v>
      </c>
      <c r="CE210" s="216">
        <f t="shared" si="76"/>
        <v>0</v>
      </c>
      <c r="CF210" s="28">
        <f>$BE$170</f>
        <v>0</v>
      </c>
      <c r="CG210" s="146">
        <v>0</v>
      </c>
      <c r="CH210" s="146">
        <v>0</v>
      </c>
      <c r="CI210" s="146">
        <v>0</v>
      </c>
      <c r="CZ210" s="1" t="s">
        <v>172</v>
      </c>
      <c r="DA210" s="1" t="s">
        <v>140</v>
      </c>
      <c r="DB210" s="1">
        <f t="shared" si="78"/>
        <v>4000</v>
      </c>
      <c r="DC210" s="1">
        <f t="shared" si="78"/>
        <v>0</v>
      </c>
      <c r="DD210" s="146">
        <f t="shared" si="78"/>
        <v>16.41</v>
      </c>
      <c r="DE210" s="146"/>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2">
        <f t="array" ref="AX211">IF(SUM($C$183:$C$189)=0,$D$35,MIN(IF($C$183:$C$189&gt;0,$B$183:$B$189)))</f>
        <v>45719</v>
      </c>
      <c r="AY211" s="252">
        <f t="array" ref="AY211">IF(SUM($C$183:$C$189)=0,$AB$35,MAX(IF($C$183:$C$189&gt;0,$B$183:$B$189)))</f>
        <v>45725</v>
      </c>
      <c r="AZ211" s="253">
        <f t="shared" si="79"/>
        <v>0</v>
      </c>
      <c r="BA211" s="216">
        <f t="shared" si="61"/>
        <v>0</v>
      </c>
      <c r="BB211" s="28">
        <f>$BE$171</f>
        <v>0</v>
      </c>
      <c r="BC211" s="216">
        <f t="shared" si="62"/>
        <v>0</v>
      </c>
      <c r="BD211" s="28">
        <f>$BE$171</f>
        <v>0</v>
      </c>
      <c r="BE211" s="216">
        <f t="shared" si="62"/>
        <v>0</v>
      </c>
      <c r="BF211" s="28">
        <f>$BE$171</f>
        <v>0</v>
      </c>
      <c r="BG211" s="216">
        <f t="shared" si="62"/>
        <v>0</v>
      </c>
      <c r="BH211" s="28">
        <f>$BE$171</f>
        <v>0</v>
      </c>
      <c r="BI211" s="216">
        <f t="shared" si="62"/>
        <v>0</v>
      </c>
      <c r="BJ211" s="28">
        <f>$BE$171</f>
        <v>0</v>
      </c>
      <c r="BK211" s="216">
        <f t="shared" si="62"/>
        <v>0</v>
      </c>
      <c r="BL211" s="28">
        <f>$BE$171</f>
        <v>0</v>
      </c>
      <c r="BM211" s="216">
        <f t="shared" si="62"/>
        <v>0</v>
      </c>
      <c r="BN211" s="28">
        <f>$BE$171</f>
        <v>0</v>
      </c>
      <c r="BO211" s="216">
        <f t="shared" si="62"/>
        <v>0</v>
      </c>
      <c r="BP211" s="28">
        <f>$BE$171</f>
        <v>0</v>
      </c>
      <c r="BQ211" s="216">
        <f t="shared" si="62"/>
        <v>0</v>
      </c>
      <c r="BR211" s="28">
        <f>$BE$171</f>
        <v>0</v>
      </c>
      <c r="BS211" s="216">
        <f t="shared" si="70"/>
        <v>0</v>
      </c>
      <c r="BT211" s="28">
        <f>$BE$171</f>
        <v>0</v>
      </c>
      <c r="BU211" s="216">
        <f t="shared" si="70"/>
        <v>0</v>
      </c>
      <c r="BV211" s="28">
        <f>$BE$171</f>
        <v>0</v>
      </c>
      <c r="BW211" s="216">
        <f t="shared" si="70"/>
        <v>0</v>
      </c>
      <c r="BX211" s="28">
        <f>$BE$171</f>
        <v>0</v>
      </c>
      <c r="BY211" s="216">
        <f t="shared" si="70"/>
        <v>0</v>
      </c>
      <c r="BZ211" s="28">
        <f>$BE$171</f>
        <v>0</v>
      </c>
      <c r="CA211" s="216">
        <f t="shared" si="70"/>
        <v>0</v>
      </c>
      <c r="CB211" s="28">
        <f>$BE$171</f>
        <v>0</v>
      </c>
      <c r="CC211" s="216">
        <f t="shared" si="70"/>
        <v>0</v>
      </c>
      <c r="CD211" s="28">
        <f>$BE$171</f>
        <v>0</v>
      </c>
      <c r="CE211" s="216">
        <f t="shared" si="70"/>
        <v>0</v>
      </c>
      <c r="CF211" s="28">
        <f>$BE$171</f>
        <v>0</v>
      </c>
      <c r="CG211" s="146">
        <v>0</v>
      </c>
      <c r="CH211" s="146">
        <v>0</v>
      </c>
      <c r="CI211" s="146">
        <v>0</v>
      </c>
      <c r="CZ211" s="1" t="s">
        <v>172</v>
      </c>
      <c r="DA211" s="1" t="s">
        <v>141</v>
      </c>
      <c r="DB211" s="1">
        <f t="shared" si="78"/>
        <v>4000</v>
      </c>
      <c r="DC211" s="1">
        <f t="shared" si="78"/>
        <v>0</v>
      </c>
      <c r="DD211" s="146">
        <f t="shared" si="78"/>
        <v>16.41</v>
      </c>
      <c r="DE211" s="146"/>
    </row>
    <row r="212" spans="2:109" hidden="1" x14ac:dyDescent="0.25">
      <c r="AQ212" s="61"/>
      <c r="AR212" s="1">
        <f>COUNTIF($AS$176:$AS211,$AS212)</f>
        <v>0</v>
      </c>
      <c r="AS212" s="1" t="str">
        <f t="shared" si="52"/>
        <v>9549050</v>
      </c>
      <c r="AU212" s="1" t="str">
        <f t="shared" si="53"/>
        <v>9549050</v>
      </c>
      <c r="AV212" s="1">
        <f>COUNTIF($AS$176:$AS211,$AS212)</f>
        <v>0</v>
      </c>
      <c r="AW212" s="8" t="str">
        <f t="shared" si="54"/>
        <v>Ignore me</v>
      </c>
      <c r="AX212" s="254">
        <f t="array" ref="AX212">IF(SUM($C$190:$C$196)=0,$D$51,MIN(IF($C$190:$C$196&gt;0,$B$190:$B$196)))</f>
        <v>45726</v>
      </c>
      <c r="AY212" s="254">
        <f t="array" ref="AY212">IF(SUM($C$190:$C$196)=0,$AB$51,MAX(IF($C$190:$C$196&gt;0,$B$190:$B$196)))</f>
        <v>45732</v>
      </c>
      <c r="AZ212" s="255">
        <f t="shared" ref="AZ212:AZ217" si="80">$H$107</f>
        <v>9</v>
      </c>
      <c r="BA212" s="218">
        <f t="shared" ref="BA212:BA229" si="81">SUMPRODUCT(($BJ$146:$BJ$163=$AZ212)*($BK$146:$BK$163=BA$173)*($BM$146:$BM$163=BB212)*$BL$146:$BL$163)</f>
        <v>0</v>
      </c>
      <c r="BB212" s="256">
        <f>$BK$166</f>
        <v>16.41</v>
      </c>
      <c r="BC212" s="218">
        <f t="shared" ref="BC212:BC229" si="82">SUMPRODUCT(($BJ$146:$BJ$163=$AZ212)*($BK$146:$BK$163=BC$173)*($BM$146:$BM$163=BD212)*$BL$146:$BL$163)</f>
        <v>0</v>
      </c>
      <c r="BD212" s="256">
        <f>$BK$166</f>
        <v>16.41</v>
      </c>
      <c r="BE212" s="218">
        <f t="shared" ref="BE212:BE229" si="83">SUMPRODUCT(($BJ$146:$BJ$163=$AZ212)*($BK$146:$BK$163=BE$173)*($BM$146:$BM$163=BF212)*$BL$146:$BL$163)</f>
        <v>0</v>
      </c>
      <c r="BF212" s="256">
        <f>$BK$166</f>
        <v>16.41</v>
      </c>
      <c r="BG212" s="218">
        <f t="shared" ref="BG212:BG229" si="84">SUMPRODUCT(($BJ$146:$BJ$163=$AZ212)*($BK$146:$BK$163=BG$173)*($BM$146:$BM$163=BH212)*$BL$146:$BL$163)</f>
        <v>0</v>
      </c>
      <c r="BH212" s="256">
        <f>$BK$166</f>
        <v>16.41</v>
      </c>
      <c r="BI212" s="218">
        <f t="shared" ref="BI212:BI229" si="85">SUMPRODUCT(($BJ$146:$BJ$163=$AZ212)*($BK$146:$BK$163=BI$173)*($BM$146:$BM$163=BJ212)*$BL$146:$BL$163)</f>
        <v>0</v>
      </c>
      <c r="BJ212" s="256">
        <f>$BK$166</f>
        <v>16.41</v>
      </c>
      <c r="BK212" s="218">
        <f t="shared" ref="BK212:BK229" si="86">SUMPRODUCT(($BJ$146:$BJ$163=$AZ212)*($BK$146:$BK$163=BK$173)*($BM$146:$BM$163=BL212)*$BL$146:$BL$163)</f>
        <v>0</v>
      </c>
      <c r="BL212" s="256">
        <f>$BK$166</f>
        <v>16.41</v>
      </c>
      <c r="BM212" s="218">
        <f t="shared" ref="BM212:BM229" si="87">SUMPRODUCT(($BJ$146:$BJ$163=$AZ212)*($BK$146:$BK$163=BM$173)*($BM$146:$BM$163=BN212)*$BL$146:$BL$163)</f>
        <v>0</v>
      </c>
      <c r="BN212" s="256">
        <f>$BK$166</f>
        <v>16.41</v>
      </c>
      <c r="BO212" s="218">
        <f t="shared" ref="BO212:BO229" si="88">SUMPRODUCT(($BJ$146:$BJ$163=$AZ212)*($BK$146:$BK$163=BO$173)*($BM$146:$BM$163=BP212)*$BL$146:$BL$163)</f>
        <v>0</v>
      </c>
      <c r="BP212" s="256">
        <f>$BK$166</f>
        <v>16.41</v>
      </c>
      <c r="BQ212" s="218">
        <f t="shared" ref="BQ212:BQ229" si="89">SUMPRODUCT(($BJ$146:$BJ$163=$AZ212)*($BK$146:$BK$163=BQ$173)*($BM$146:$BM$163=BR212)*$BL$146:$BL$163)</f>
        <v>0</v>
      </c>
      <c r="BR212" s="256">
        <f>$BK$166</f>
        <v>16.41</v>
      </c>
      <c r="BS212" s="218">
        <f t="shared" ref="BS212:BS229" si="90">SUMPRODUCT(($BJ$146:$BJ$163=$AZ212)*($BK$146:$BK$163=BS$173)*($BM$146:$BM$163=BT212)*$BL$146:$BL$163)</f>
        <v>0</v>
      </c>
      <c r="BT212" s="256">
        <f>$BK$166</f>
        <v>16.41</v>
      </c>
      <c r="BU212" s="218">
        <f t="shared" ref="BU212:BU229" si="91">SUMPRODUCT(($BJ$146:$BJ$163=$AZ212)*($BK$146:$BK$163=BU$173)*($BM$146:$BM$163=BV212)*$BL$146:$BL$163)</f>
        <v>0</v>
      </c>
      <c r="BV212" s="256">
        <f>$BK$166</f>
        <v>16.41</v>
      </c>
      <c r="BW212" s="218">
        <f t="shared" ref="BW212:BW229" si="92">SUMPRODUCT(($BJ$146:$BJ$163=$AZ212)*($BK$146:$BK$163=BW$173)*($BM$146:$BM$163=BX212)*$BL$146:$BL$163)</f>
        <v>0</v>
      </c>
      <c r="BX212" s="256">
        <f>$BK$166</f>
        <v>16.41</v>
      </c>
      <c r="BY212" s="218">
        <f t="shared" ref="BY212:BY229" si="93">SUMPRODUCT(($BJ$146:$BJ$163=$AZ212)*($BK$146:$BK$163=BY$173)*($BM$146:$BM$163=BZ212)*$BL$146:$BL$163)</f>
        <v>0</v>
      </c>
      <c r="BZ212" s="256">
        <f>$BK$166</f>
        <v>16.41</v>
      </c>
      <c r="CA212" s="218">
        <f t="shared" ref="CA212:CA229" si="94">SUMPRODUCT(($BJ$146:$BJ$163=$AZ212)*($BK$146:$BK$163=CA$173)*($BM$146:$BM$163=CB212)*$BL$146:$BL$163)</f>
        <v>0</v>
      </c>
      <c r="CB212" s="256">
        <f>$BK$166</f>
        <v>16.41</v>
      </c>
      <c r="CC212" s="218">
        <f t="shared" ref="CC212:CC229" si="95">SUMPRODUCT(($BJ$146:$BJ$163=$AZ212)*($BK$146:$BK$163=CC$173)*($BM$146:$BM$163=CD212)*$BL$146:$BL$163)</f>
        <v>0</v>
      </c>
      <c r="CD212" s="256">
        <f>$BK$166</f>
        <v>16.41</v>
      </c>
      <c r="CE212" s="218">
        <f t="shared" ref="CE212:CE229" si="96">SUMPRODUCT(($BJ$146:$BJ$163=$AZ212)*($BK$146:$BK$163=CE$173)*($BM$146:$BM$163=CF212)*$BL$146:$BL$163)</f>
        <v>0</v>
      </c>
      <c r="CF212" s="256">
        <f>$BK$166</f>
        <v>16.41</v>
      </c>
      <c r="CG212" s="146">
        <v>0</v>
      </c>
      <c r="CH212" s="146">
        <v>0</v>
      </c>
      <c r="CI212" s="146">
        <v>0</v>
      </c>
      <c r="CZ212" s="1" t="s">
        <v>172</v>
      </c>
      <c r="DA212" s="1" t="s">
        <v>142</v>
      </c>
      <c r="DB212" s="1">
        <f t="shared" si="78"/>
        <v>4000</v>
      </c>
      <c r="DC212" s="1">
        <f t="shared" si="78"/>
        <v>0</v>
      </c>
      <c r="DD212" s="146">
        <f t="shared" si="78"/>
        <v>16.41</v>
      </c>
      <c r="DE212" s="146"/>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4">
        <f t="array" ref="AX213">IF(SUM($C$190:$C$196)=0,$D$51,MIN(IF($C$190:$C$196&gt;0,$B$190:$B$196)))</f>
        <v>45726</v>
      </c>
      <c r="AY213" s="254">
        <f t="array" ref="AY213">IF(SUM($C$190:$C$196)=0,$AB$51,MAX(IF($C$190:$C$196&gt;0,$B$190:$B$196)))</f>
        <v>45732</v>
      </c>
      <c r="AZ213" s="255">
        <f t="shared" si="80"/>
        <v>9</v>
      </c>
      <c r="BA213" s="218">
        <f t="shared" si="81"/>
        <v>0</v>
      </c>
      <c r="BB213" s="256">
        <f>$BK$167</f>
        <v>0</v>
      </c>
      <c r="BC213" s="218">
        <f t="shared" si="82"/>
        <v>0</v>
      </c>
      <c r="BD213" s="256">
        <f>$BK$167</f>
        <v>0</v>
      </c>
      <c r="BE213" s="218">
        <f t="shared" si="83"/>
        <v>0</v>
      </c>
      <c r="BF213" s="256">
        <f>$BK$167</f>
        <v>0</v>
      </c>
      <c r="BG213" s="218">
        <f t="shared" si="84"/>
        <v>0</v>
      </c>
      <c r="BH213" s="256">
        <f>$BK$167</f>
        <v>0</v>
      </c>
      <c r="BI213" s="218">
        <f t="shared" si="85"/>
        <v>0</v>
      </c>
      <c r="BJ213" s="256">
        <f>$BK$167</f>
        <v>0</v>
      </c>
      <c r="BK213" s="218">
        <f t="shared" si="86"/>
        <v>0</v>
      </c>
      <c r="BL213" s="256">
        <f>$BK$167</f>
        <v>0</v>
      </c>
      <c r="BM213" s="218">
        <f t="shared" si="87"/>
        <v>0</v>
      </c>
      <c r="BN213" s="256">
        <f>$BK$167</f>
        <v>0</v>
      </c>
      <c r="BO213" s="218">
        <f t="shared" si="88"/>
        <v>0</v>
      </c>
      <c r="BP213" s="256">
        <f>$BK$167</f>
        <v>0</v>
      </c>
      <c r="BQ213" s="218">
        <f t="shared" si="89"/>
        <v>0</v>
      </c>
      <c r="BR213" s="256">
        <f>$BK$167</f>
        <v>0</v>
      </c>
      <c r="BS213" s="218">
        <f t="shared" si="90"/>
        <v>0</v>
      </c>
      <c r="BT213" s="256">
        <f>$BK$167</f>
        <v>0</v>
      </c>
      <c r="BU213" s="218">
        <f t="shared" si="91"/>
        <v>0</v>
      </c>
      <c r="BV213" s="256">
        <f>$BK$167</f>
        <v>0</v>
      </c>
      <c r="BW213" s="218">
        <f t="shared" si="92"/>
        <v>0</v>
      </c>
      <c r="BX213" s="256">
        <f>$BK$167</f>
        <v>0</v>
      </c>
      <c r="BY213" s="218">
        <f t="shared" si="93"/>
        <v>0</v>
      </c>
      <c r="BZ213" s="256">
        <f>$BK$167</f>
        <v>0</v>
      </c>
      <c r="CA213" s="218">
        <f t="shared" si="94"/>
        <v>0</v>
      </c>
      <c r="CB213" s="256">
        <f>$BK$167</f>
        <v>0</v>
      </c>
      <c r="CC213" s="218">
        <f t="shared" si="95"/>
        <v>0</v>
      </c>
      <c r="CD213" s="256">
        <f>$BK$167</f>
        <v>0</v>
      </c>
      <c r="CE213" s="218">
        <f t="shared" si="96"/>
        <v>0</v>
      </c>
      <c r="CF213" s="256">
        <f>$BK$167</f>
        <v>0</v>
      </c>
      <c r="CG213" s="146">
        <v>0</v>
      </c>
      <c r="CH213" s="146">
        <v>0</v>
      </c>
      <c r="CI213" s="146">
        <v>0</v>
      </c>
      <c r="CZ213" s="1" t="s">
        <v>173</v>
      </c>
      <c r="DA213" s="1" t="s">
        <v>140</v>
      </c>
      <c r="DB213" s="1">
        <f t="shared" si="78"/>
        <v>4000</v>
      </c>
      <c r="DC213" s="1">
        <f t="shared" si="78"/>
        <v>0</v>
      </c>
      <c r="DD213" s="146">
        <f t="shared" si="78"/>
        <v>16.41</v>
      </c>
      <c r="DE213" s="146"/>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4">
        <f t="array" ref="AX214">IF(SUM($C$190:$C$196)=0,$D$51,MIN(IF($C$190:$C$196&gt;0,$B$190:$B$196)))</f>
        <v>45726</v>
      </c>
      <c r="AY214" s="254">
        <f t="array" ref="AY214">IF(SUM($C$190:$C$196)=0,$AB$51,MAX(IF($C$190:$C$196&gt;0,$B$190:$B$196)))</f>
        <v>45732</v>
      </c>
      <c r="AZ214" s="255">
        <f t="shared" si="80"/>
        <v>9</v>
      </c>
      <c r="BA214" s="218">
        <f t="shared" si="81"/>
        <v>0</v>
      </c>
      <c r="BB214" s="256">
        <f>$BK$168</f>
        <v>0</v>
      </c>
      <c r="BC214" s="218">
        <f t="shared" si="82"/>
        <v>0</v>
      </c>
      <c r="BD214" s="256">
        <f>$BK$168</f>
        <v>0</v>
      </c>
      <c r="BE214" s="218">
        <f t="shared" si="83"/>
        <v>0</v>
      </c>
      <c r="BF214" s="256">
        <f>$BK$168</f>
        <v>0</v>
      </c>
      <c r="BG214" s="218">
        <f t="shared" si="84"/>
        <v>0</v>
      </c>
      <c r="BH214" s="256">
        <f>$BK$168</f>
        <v>0</v>
      </c>
      <c r="BI214" s="218">
        <f t="shared" si="85"/>
        <v>0</v>
      </c>
      <c r="BJ214" s="256">
        <f>$BK$168</f>
        <v>0</v>
      </c>
      <c r="BK214" s="218">
        <f t="shared" si="86"/>
        <v>0</v>
      </c>
      <c r="BL214" s="256">
        <f>$BK$168</f>
        <v>0</v>
      </c>
      <c r="BM214" s="218">
        <f t="shared" si="87"/>
        <v>0</v>
      </c>
      <c r="BN214" s="256">
        <f>$BK$168</f>
        <v>0</v>
      </c>
      <c r="BO214" s="218">
        <f t="shared" si="88"/>
        <v>0</v>
      </c>
      <c r="BP214" s="256">
        <f>$BK$168</f>
        <v>0</v>
      </c>
      <c r="BQ214" s="218">
        <f t="shared" si="89"/>
        <v>0</v>
      </c>
      <c r="BR214" s="256">
        <f>$BK$168</f>
        <v>0</v>
      </c>
      <c r="BS214" s="218">
        <f t="shared" si="90"/>
        <v>0</v>
      </c>
      <c r="BT214" s="256">
        <f>$BK$168</f>
        <v>0</v>
      </c>
      <c r="BU214" s="218">
        <f t="shared" si="91"/>
        <v>0</v>
      </c>
      <c r="BV214" s="256">
        <f>$BK$168</f>
        <v>0</v>
      </c>
      <c r="BW214" s="218">
        <f t="shared" si="92"/>
        <v>0</v>
      </c>
      <c r="BX214" s="256">
        <f>$BK$168</f>
        <v>0</v>
      </c>
      <c r="BY214" s="218">
        <f t="shared" si="93"/>
        <v>0</v>
      </c>
      <c r="BZ214" s="256">
        <f>$BK$168</f>
        <v>0</v>
      </c>
      <c r="CA214" s="218">
        <f t="shared" si="94"/>
        <v>0</v>
      </c>
      <c r="CB214" s="256">
        <f>$BK$168</f>
        <v>0</v>
      </c>
      <c r="CC214" s="218">
        <f t="shared" si="95"/>
        <v>0</v>
      </c>
      <c r="CD214" s="256">
        <f>$BK$168</f>
        <v>0</v>
      </c>
      <c r="CE214" s="218">
        <f t="shared" si="96"/>
        <v>0</v>
      </c>
      <c r="CF214" s="256">
        <f>$BK$168</f>
        <v>0</v>
      </c>
      <c r="CG214" s="146">
        <v>0</v>
      </c>
      <c r="CH214" s="146">
        <v>0</v>
      </c>
      <c r="CI214" s="146">
        <v>0</v>
      </c>
      <c r="CZ214" s="1" t="s">
        <v>173</v>
      </c>
      <c r="DA214" s="1" t="s">
        <v>141</v>
      </c>
      <c r="DB214" s="1">
        <f t="shared" si="78"/>
        <v>4000</v>
      </c>
      <c r="DC214" s="1">
        <f t="shared" si="78"/>
        <v>0</v>
      </c>
      <c r="DD214" s="146">
        <f t="shared" si="78"/>
        <v>16.41</v>
      </c>
      <c r="DE214" s="146"/>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4">
        <f t="array" ref="AX215">IF(SUM($C$190:$C$196)=0,$D$51,MIN(IF($C$190:$C$196&gt;0,$B$190:$B$196)))</f>
        <v>45726</v>
      </c>
      <c r="AY215" s="254">
        <f t="array" ref="AY215">IF(SUM($C$190:$C$196)=0,$AB$51,MAX(IF($C$190:$C$196&gt;0,$B$190:$B$196)))</f>
        <v>45732</v>
      </c>
      <c r="AZ215" s="255">
        <f t="shared" si="80"/>
        <v>9</v>
      </c>
      <c r="BA215" s="218">
        <f t="shared" si="81"/>
        <v>0</v>
      </c>
      <c r="BB215" s="256">
        <f>$BK$169</f>
        <v>0</v>
      </c>
      <c r="BC215" s="218">
        <f t="shared" si="82"/>
        <v>0</v>
      </c>
      <c r="BD215" s="256">
        <f>$BK$169</f>
        <v>0</v>
      </c>
      <c r="BE215" s="218">
        <f t="shared" si="83"/>
        <v>0</v>
      </c>
      <c r="BF215" s="256">
        <f>$BK$169</f>
        <v>0</v>
      </c>
      <c r="BG215" s="218">
        <f t="shared" si="84"/>
        <v>0</v>
      </c>
      <c r="BH215" s="256">
        <f>$BK$169</f>
        <v>0</v>
      </c>
      <c r="BI215" s="218">
        <f t="shared" si="85"/>
        <v>0</v>
      </c>
      <c r="BJ215" s="256">
        <f>$BK$169</f>
        <v>0</v>
      </c>
      <c r="BK215" s="218">
        <f t="shared" si="86"/>
        <v>0</v>
      </c>
      <c r="BL215" s="256">
        <f>$BK$169</f>
        <v>0</v>
      </c>
      <c r="BM215" s="218">
        <f t="shared" si="87"/>
        <v>0</v>
      </c>
      <c r="BN215" s="256">
        <f>$BK$169</f>
        <v>0</v>
      </c>
      <c r="BO215" s="218">
        <f t="shared" si="88"/>
        <v>0</v>
      </c>
      <c r="BP215" s="256">
        <f>$BK$169</f>
        <v>0</v>
      </c>
      <c r="BQ215" s="218">
        <f t="shared" si="89"/>
        <v>0</v>
      </c>
      <c r="BR215" s="256">
        <f>$BK$169</f>
        <v>0</v>
      </c>
      <c r="BS215" s="218">
        <f t="shared" si="90"/>
        <v>0</v>
      </c>
      <c r="BT215" s="256">
        <f>$BK$169</f>
        <v>0</v>
      </c>
      <c r="BU215" s="218">
        <f t="shared" si="91"/>
        <v>0</v>
      </c>
      <c r="BV215" s="256">
        <f>$BK$169</f>
        <v>0</v>
      </c>
      <c r="BW215" s="218">
        <f t="shared" si="92"/>
        <v>0</v>
      </c>
      <c r="BX215" s="256">
        <f>$BK$169</f>
        <v>0</v>
      </c>
      <c r="BY215" s="218">
        <f t="shared" si="93"/>
        <v>0</v>
      </c>
      <c r="BZ215" s="256">
        <f>$BK$169</f>
        <v>0</v>
      </c>
      <c r="CA215" s="218">
        <f t="shared" si="94"/>
        <v>0</v>
      </c>
      <c r="CB215" s="256">
        <f>$BK$169</f>
        <v>0</v>
      </c>
      <c r="CC215" s="218">
        <f t="shared" si="95"/>
        <v>0</v>
      </c>
      <c r="CD215" s="256">
        <f>$BK$169</f>
        <v>0</v>
      </c>
      <c r="CE215" s="218">
        <f t="shared" si="96"/>
        <v>0</v>
      </c>
      <c r="CF215" s="256">
        <f>$BK$169</f>
        <v>0</v>
      </c>
      <c r="CG215" s="146">
        <v>0</v>
      </c>
      <c r="CH215" s="146">
        <v>0</v>
      </c>
      <c r="CI215" s="146">
        <v>0</v>
      </c>
      <c r="CZ215" s="1" t="s">
        <v>173</v>
      </c>
      <c r="DA215" s="1" t="s">
        <v>142</v>
      </c>
      <c r="DB215" s="1">
        <f t="shared" si="78"/>
        <v>4000</v>
      </c>
      <c r="DC215" s="1">
        <f t="shared" si="78"/>
        <v>0</v>
      </c>
      <c r="DD215" s="146">
        <f t="shared" si="78"/>
        <v>16.41</v>
      </c>
      <c r="DE215" s="146"/>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4">
        <f t="array" ref="AX216">IF(SUM($C$190:$C$196)=0,$D$51,MIN(IF($C$190:$C$196&gt;0,$B$190:$B$196)))</f>
        <v>45726</v>
      </c>
      <c r="AY216" s="254">
        <f t="array" ref="AY216">IF(SUM($C$190:$C$196)=0,$AB$51,MAX(IF($C$190:$C$196&gt;0,$B$190:$B$196)))</f>
        <v>45732</v>
      </c>
      <c r="AZ216" s="255">
        <f t="shared" si="80"/>
        <v>9</v>
      </c>
      <c r="BA216" s="218">
        <f t="shared" si="81"/>
        <v>0</v>
      </c>
      <c r="BB216" s="256">
        <f>$BK$170</f>
        <v>0</v>
      </c>
      <c r="BC216" s="218">
        <f t="shared" si="82"/>
        <v>0</v>
      </c>
      <c r="BD216" s="256">
        <f>$BK$170</f>
        <v>0</v>
      </c>
      <c r="BE216" s="218">
        <f t="shared" si="83"/>
        <v>0</v>
      </c>
      <c r="BF216" s="256">
        <f>$BK$170</f>
        <v>0</v>
      </c>
      <c r="BG216" s="218">
        <f t="shared" si="84"/>
        <v>0</v>
      </c>
      <c r="BH216" s="256">
        <f>$BK$170</f>
        <v>0</v>
      </c>
      <c r="BI216" s="218">
        <f t="shared" si="85"/>
        <v>0</v>
      </c>
      <c r="BJ216" s="256">
        <f>$BK$170</f>
        <v>0</v>
      </c>
      <c r="BK216" s="218">
        <f t="shared" si="86"/>
        <v>0</v>
      </c>
      <c r="BL216" s="256">
        <f>$BK$170</f>
        <v>0</v>
      </c>
      <c r="BM216" s="218">
        <f t="shared" si="87"/>
        <v>0</v>
      </c>
      <c r="BN216" s="256">
        <f>$BK$170</f>
        <v>0</v>
      </c>
      <c r="BO216" s="218">
        <f t="shared" si="88"/>
        <v>0</v>
      </c>
      <c r="BP216" s="256">
        <f>$BK$170</f>
        <v>0</v>
      </c>
      <c r="BQ216" s="218">
        <f t="shared" si="89"/>
        <v>0</v>
      </c>
      <c r="BR216" s="256">
        <f>$BK$170</f>
        <v>0</v>
      </c>
      <c r="BS216" s="218">
        <f t="shared" si="90"/>
        <v>0</v>
      </c>
      <c r="BT216" s="256">
        <f>$BK$170</f>
        <v>0</v>
      </c>
      <c r="BU216" s="218">
        <f t="shared" si="91"/>
        <v>0</v>
      </c>
      <c r="BV216" s="256">
        <f>$BK$170</f>
        <v>0</v>
      </c>
      <c r="BW216" s="218">
        <f t="shared" si="92"/>
        <v>0</v>
      </c>
      <c r="BX216" s="256">
        <f>$BK$170</f>
        <v>0</v>
      </c>
      <c r="BY216" s="218">
        <f t="shared" si="93"/>
        <v>0</v>
      </c>
      <c r="BZ216" s="256">
        <f>$BK$170</f>
        <v>0</v>
      </c>
      <c r="CA216" s="218">
        <f t="shared" si="94"/>
        <v>0</v>
      </c>
      <c r="CB216" s="256">
        <f>$BK$170</f>
        <v>0</v>
      </c>
      <c r="CC216" s="218">
        <f t="shared" si="95"/>
        <v>0</v>
      </c>
      <c r="CD216" s="256">
        <f>$BK$170</f>
        <v>0</v>
      </c>
      <c r="CE216" s="218">
        <f t="shared" si="96"/>
        <v>0</v>
      </c>
      <c r="CF216" s="256">
        <f>$BK$170</f>
        <v>0</v>
      </c>
      <c r="CG216" s="146">
        <v>0</v>
      </c>
      <c r="CH216" s="146">
        <v>0</v>
      </c>
      <c r="CI216" s="146">
        <v>0</v>
      </c>
      <c r="CZ216" s="1" t="s">
        <v>173</v>
      </c>
      <c r="DA216" s="1" t="s">
        <v>140</v>
      </c>
      <c r="DB216" s="1">
        <f t="shared" si="78"/>
        <v>4000</v>
      </c>
      <c r="DC216" s="1">
        <f t="shared" si="78"/>
        <v>0</v>
      </c>
      <c r="DD216" s="146">
        <f t="shared" si="78"/>
        <v>16.41</v>
      </c>
      <c r="DE216" s="146"/>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4">
        <f t="array" ref="AX217">IF(SUM($C$190:$C$196)=0,$D$51,MIN(IF($C$190:$C$196&gt;0,$B$190:$B$196)))</f>
        <v>45726</v>
      </c>
      <c r="AY217" s="254">
        <f t="array" ref="AY217">IF(SUM($C$190:$C$196)=0,$AB$51,MAX(IF($C$190:$C$196&gt;0,$B$190:$B$196)))</f>
        <v>45732</v>
      </c>
      <c r="AZ217" s="255">
        <f t="shared" si="80"/>
        <v>9</v>
      </c>
      <c r="BA217" s="218">
        <f t="shared" si="81"/>
        <v>0</v>
      </c>
      <c r="BB217" s="256">
        <f>$BK$171</f>
        <v>0</v>
      </c>
      <c r="BC217" s="218">
        <f t="shared" si="82"/>
        <v>0</v>
      </c>
      <c r="BD217" s="256">
        <f>$BK$171</f>
        <v>0</v>
      </c>
      <c r="BE217" s="218">
        <f t="shared" si="83"/>
        <v>0</v>
      </c>
      <c r="BF217" s="256">
        <f>$BK$171</f>
        <v>0</v>
      </c>
      <c r="BG217" s="218">
        <f t="shared" si="84"/>
        <v>0</v>
      </c>
      <c r="BH217" s="256">
        <f>$BK$171</f>
        <v>0</v>
      </c>
      <c r="BI217" s="218">
        <f t="shared" si="85"/>
        <v>0</v>
      </c>
      <c r="BJ217" s="256">
        <f>$BK$171</f>
        <v>0</v>
      </c>
      <c r="BK217" s="218">
        <f t="shared" si="86"/>
        <v>0</v>
      </c>
      <c r="BL217" s="256">
        <f>$BK$171</f>
        <v>0</v>
      </c>
      <c r="BM217" s="218">
        <f t="shared" si="87"/>
        <v>0</v>
      </c>
      <c r="BN217" s="256">
        <f>$BK$171</f>
        <v>0</v>
      </c>
      <c r="BO217" s="218">
        <f t="shared" si="88"/>
        <v>0</v>
      </c>
      <c r="BP217" s="256">
        <f>$BK$171</f>
        <v>0</v>
      </c>
      <c r="BQ217" s="218">
        <f t="shared" si="89"/>
        <v>0</v>
      </c>
      <c r="BR217" s="256">
        <f>$BK$171</f>
        <v>0</v>
      </c>
      <c r="BS217" s="218">
        <f t="shared" si="90"/>
        <v>0</v>
      </c>
      <c r="BT217" s="256">
        <f>$BK$171</f>
        <v>0</v>
      </c>
      <c r="BU217" s="218">
        <f t="shared" si="91"/>
        <v>0</v>
      </c>
      <c r="BV217" s="256">
        <f>$BK$171</f>
        <v>0</v>
      </c>
      <c r="BW217" s="218">
        <f t="shared" si="92"/>
        <v>0</v>
      </c>
      <c r="BX217" s="256">
        <f>$BK$171</f>
        <v>0</v>
      </c>
      <c r="BY217" s="218">
        <f t="shared" si="93"/>
        <v>0</v>
      </c>
      <c r="BZ217" s="256">
        <f>$BK$171</f>
        <v>0</v>
      </c>
      <c r="CA217" s="218">
        <f t="shared" si="94"/>
        <v>0</v>
      </c>
      <c r="CB217" s="256">
        <f>$BK$171</f>
        <v>0</v>
      </c>
      <c r="CC217" s="218">
        <f t="shared" si="95"/>
        <v>0</v>
      </c>
      <c r="CD217" s="256">
        <f>$BK$171</f>
        <v>0</v>
      </c>
      <c r="CE217" s="218">
        <f t="shared" si="96"/>
        <v>0</v>
      </c>
      <c r="CF217" s="256">
        <f>$BK$171</f>
        <v>0</v>
      </c>
      <c r="CG217" s="146">
        <v>0</v>
      </c>
      <c r="CH217" s="146">
        <v>0</v>
      </c>
      <c r="CI217" s="146">
        <v>0</v>
      </c>
      <c r="CZ217" s="1" t="s">
        <v>173</v>
      </c>
      <c r="DA217" s="1" t="s">
        <v>141</v>
      </c>
      <c r="DB217" s="1">
        <f t="shared" si="78"/>
        <v>4000</v>
      </c>
      <c r="DC217" s="1">
        <f t="shared" si="78"/>
        <v>0</v>
      </c>
      <c r="DD217" s="146">
        <f t="shared" si="78"/>
        <v>16.41</v>
      </c>
      <c r="DE217" s="146"/>
    </row>
    <row r="218" spans="2:109" hidden="1" x14ac:dyDescent="0.25">
      <c r="AQ218" s="61"/>
      <c r="AR218" s="1">
        <f>COUNTIF($AS$176:$AS217,$AS218)</f>
        <v>0</v>
      </c>
      <c r="AS218" s="1" t="str">
        <f t="shared" si="52"/>
        <v>0549050</v>
      </c>
      <c r="AU218" s="1" t="str">
        <f t="shared" si="53"/>
        <v>0549050</v>
      </c>
      <c r="AV218" s="1">
        <f>COUNTIF($AS$176:$AS217,$AS218)</f>
        <v>0</v>
      </c>
      <c r="AW218" s="8" t="str">
        <f t="shared" si="54"/>
        <v>Ignore me</v>
      </c>
      <c r="AX218" s="254">
        <f t="array" ref="AX218">IF(SUM($C$190:$C$196)=0,$D$51,MIN(IF($C$190:$C$196&gt;0,$B$190:$B$196)))</f>
        <v>45726</v>
      </c>
      <c r="AY218" s="254">
        <f t="array" ref="AY218">IF(SUM($C$190:$C$196)=0,$AB$51,MAX(IF($C$190:$C$196&gt;0,$B$190:$B$196)))</f>
        <v>45732</v>
      </c>
      <c r="AZ218" s="255">
        <f t="shared" ref="AZ218:AZ223" si="97">$H$108</f>
        <v>0</v>
      </c>
      <c r="BA218" s="218">
        <f t="shared" si="81"/>
        <v>0</v>
      </c>
      <c r="BB218" s="256">
        <f>$BK$166</f>
        <v>16.41</v>
      </c>
      <c r="BC218" s="218">
        <f t="shared" si="82"/>
        <v>0</v>
      </c>
      <c r="BD218" s="256">
        <f>$BK$166</f>
        <v>16.41</v>
      </c>
      <c r="BE218" s="218">
        <f t="shared" si="83"/>
        <v>0</v>
      </c>
      <c r="BF218" s="256">
        <f>$BK$166</f>
        <v>16.41</v>
      </c>
      <c r="BG218" s="218">
        <f t="shared" si="84"/>
        <v>0</v>
      </c>
      <c r="BH218" s="256">
        <f>$BK$166</f>
        <v>16.41</v>
      </c>
      <c r="BI218" s="218">
        <f t="shared" si="85"/>
        <v>0</v>
      </c>
      <c r="BJ218" s="256">
        <f>$BK$166</f>
        <v>16.41</v>
      </c>
      <c r="BK218" s="218">
        <f t="shared" si="86"/>
        <v>0</v>
      </c>
      <c r="BL218" s="256">
        <f>$BK$166</f>
        <v>16.41</v>
      </c>
      <c r="BM218" s="218">
        <f t="shared" si="87"/>
        <v>0</v>
      </c>
      <c r="BN218" s="256">
        <f>$BK$166</f>
        <v>16.41</v>
      </c>
      <c r="BO218" s="218">
        <f t="shared" si="88"/>
        <v>0</v>
      </c>
      <c r="BP218" s="256">
        <f>$BK$166</f>
        <v>16.41</v>
      </c>
      <c r="BQ218" s="218">
        <f t="shared" si="89"/>
        <v>0</v>
      </c>
      <c r="BR218" s="256">
        <f>$BK$166</f>
        <v>16.41</v>
      </c>
      <c r="BS218" s="218">
        <f t="shared" si="90"/>
        <v>0</v>
      </c>
      <c r="BT218" s="256">
        <f>$BK$166</f>
        <v>16.41</v>
      </c>
      <c r="BU218" s="218">
        <f t="shared" si="91"/>
        <v>0</v>
      </c>
      <c r="BV218" s="256">
        <f>$BK$166</f>
        <v>16.41</v>
      </c>
      <c r="BW218" s="218">
        <f t="shared" si="92"/>
        <v>0</v>
      </c>
      <c r="BX218" s="256">
        <f>$BK$166</f>
        <v>16.41</v>
      </c>
      <c r="BY218" s="218">
        <f t="shared" si="93"/>
        <v>0</v>
      </c>
      <c r="BZ218" s="256">
        <f>$BK$166</f>
        <v>16.41</v>
      </c>
      <c r="CA218" s="218">
        <f t="shared" si="94"/>
        <v>0</v>
      </c>
      <c r="CB218" s="256">
        <f>$BK$166</f>
        <v>16.41</v>
      </c>
      <c r="CC218" s="218">
        <f t="shared" si="95"/>
        <v>0</v>
      </c>
      <c r="CD218" s="256">
        <f>$BK$166</f>
        <v>16.41</v>
      </c>
      <c r="CE218" s="218">
        <f t="shared" si="96"/>
        <v>0</v>
      </c>
      <c r="CF218" s="256">
        <f>$BK$166</f>
        <v>16.41</v>
      </c>
      <c r="CG218" s="146">
        <v>0</v>
      </c>
      <c r="CH218" s="146">
        <v>0</v>
      </c>
      <c r="CI218" s="146">
        <v>0</v>
      </c>
      <c r="CZ218" s="1" t="s">
        <v>173</v>
      </c>
      <c r="DA218" s="1" t="s">
        <v>142</v>
      </c>
      <c r="DB218" s="1">
        <f t="shared" si="78"/>
        <v>4000</v>
      </c>
      <c r="DC218" s="1">
        <f t="shared" si="78"/>
        <v>0</v>
      </c>
      <c r="DD218" s="146">
        <f t="shared" si="78"/>
        <v>16.41</v>
      </c>
      <c r="DE218" s="146"/>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4">
        <f t="array" ref="AX219">IF(SUM($C$190:$C$196)=0,$D$51,MIN(IF($C$190:$C$196&gt;0,$B$190:$B$196)))</f>
        <v>45726</v>
      </c>
      <c r="AY219" s="254">
        <f t="array" ref="AY219">IF(SUM($C$190:$C$196)=0,$AB$51,MAX(IF($C$190:$C$196&gt;0,$B$190:$B$196)))</f>
        <v>45732</v>
      </c>
      <c r="AZ219" s="255">
        <f t="shared" si="97"/>
        <v>0</v>
      </c>
      <c r="BA219" s="218">
        <f t="shared" si="81"/>
        <v>0</v>
      </c>
      <c r="BB219" s="256">
        <f>$BK$167</f>
        <v>0</v>
      </c>
      <c r="BC219" s="218">
        <f t="shared" si="82"/>
        <v>0</v>
      </c>
      <c r="BD219" s="256">
        <f>$BK$167</f>
        <v>0</v>
      </c>
      <c r="BE219" s="218">
        <f t="shared" si="83"/>
        <v>0</v>
      </c>
      <c r="BF219" s="256">
        <f>$BK$167</f>
        <v>0</v>
      </c>
      <c r="BG219" s="218">
        <f t="shared" si="84"/>
        <v>0</v>
      </c>
      <c r="BH219" s="256">
        <f>$BK$167</f>
        <v>0</v>
      </c>
      <c r="BI219" s="218">
        <f t="shared" si="85"/>
        <v>0</v>
      </c>
      <c r="BJ219" s="256">
        <f>$BK$167</f>
        <v>0</v>
      </c>
      <c r="BK219" s="218">
        <f t="shared" si="86"/>
        <v>0</v>
      </c>
      <c r="BL219" s="256">
        <f>$BK$167</f>
        <v>0</v>
      </c>
      <c r="BM219" s="218">
        <f t="shared" si="87"/>
        <v>0</v>
      </c>
      <c r="BN219" s="256">
        <f>$BK$167</f>
        <v>0</v>
      </c>
      <c r="BO219" s="218">
        <f t="shared" si="88"/>
        <v>0</v>
      </c>
      <c r="BP219" s="256">
        <f>$BK$167</f>
        <v>0</v>
      </c>
      <c r="BQ219" s="218">
        <f t="shared" si="89"/>
        <v>0</v>
      </c>
      <c r="BR219" s="256">
        <f>$BK$167</f>
        <v>0</v>
      </c>
      <c r="BS219" s="218">
        <f t="shared" si="90"/>
        <v>0</v>
      </c>
      <c r="BT219" s="256">
        <f>$BK$167</f>
        <v>0</v>
      </c>
      <c r="BU219" s="218">
        <f t="shared" si="91"/>
        <v>0</v>
      </c>
      <c r="BV219" s="256">
        <f>$BK$167</f>
        <v>0</v>
      </c>
      <c r="BW219" s="218">
        <f t="shared" si="92"/>
        <v>0</v>
      </c>
      <c r="BX219" s="256">
        <f>$BK$167</f>
        <v>0</v>
      </c>
      <c r="BY219" s="218">
        <f t="shared" si="93"/>
        <v>0</v>
      </c>
      <c r="BZ219" s="256">
        <f>$BK$167</f>
        <v>0</v>
      </c>
      <c r="CA219" s="218">
        <f t="shared" si="94"/>
        <v>0</v>
      </c>
      <c r="CB219" s="256">
        <f>$BK$167</f>
        <v>0</v>
      </c>
      <c r="CC219" s="218">
        <f t="shared" si="95"/>
        <v>0</v>
      </c>
      <c r="CD219" s="256">
        <f>$BK$167</f>
        <v>0</v>
      </c>
      <c r="CE219" s="218">
        <f t="shared" si="96"/>
        <v>0</v>
      </c>
      <c r="CF219" s="256">
        <f>$BK$167</f>
        <v>0</v>
      </c>
      <c r="CG219" s="146">
        <v>0</v>
      </c>
      <c r="CH219" s="146">
        <v>0</v>
      </c>
      <c r="CI219" s="146">
        <v>0</v>
      </c>
      <c r="CZ219" s="1" t="s">
        <v>170</v>
      </c>
      <c r="DA219" s="1" t="s">
        <v>140</v>
      </c>
      <c r="DB219" s="1">
        <f t="shared" ref="DB219:DC236" si="98">BW146</f>
        <v>4000</v>
      </c>
      <c r="DC219" s="1">
        <f t="shared" si="98"/>
        <v>0</v>
      </c>
      <c r="DD219" s="146">
        <f t="shared" ref="DD219:DD236" si="99">BZ146</f>
        <v>16.41</v>
      </c>
      <c r="DE219" s="146"/>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4">
        <f t="array" ref="AX220">IF(SUM($C$190:$C$196)=0,$D$51,MIN(IF($C$190:$C$196&gt;0,$B$190:$B$196)))</f>
        <v>45726</v>
      </c>
      <c r="AY220" s="254">
        <f t="array" ref="AY220">IF(SUM($C$190:$C$196)=0,$AB$51,MAX(IF($C$190:$C$196&gt;0,$B$190:$B$196)))</f>
        <v>45732</v>
      </c>
      <c r="AZ220" s="255">
        <f t="shared" si="97"/>
        <v>0</v>
      </c>
      <c r="BA220" s="218">
        <f t="shared" si="81"/>
        <v>0</v>
      </c>
      <c r="BB220" s="256">
        <f>$BK$168</f>
        <v>0</v>
      </c>
      <c r="BC220" s="218">
        <f t="shared" si="82"/>
        <v>0</v>
      </c>
      <c r="BD220" s="256">
        <f>$BK$168</f>
        <v>0</v>
      </c>
      <c r="BE220" s="218">
        <f t="shared" si="83"/>
        <v>0</v>
      </c>
      <c r="BF220" s="256">
        <f>$BK$168</f>
        <v>0</v>
      </c>
      <c r="BG220" s="218">
        <f t="shared" si="84"/>
        <v>0</v>
      </c>
      <c r="BH220" s="256">
        <f>$BK$168</f>
        <v>0</v>
      </c>
      <c r="BI220" s="218">
        <f t="shared" si="85"/>
        <v>0</v>
      </c>
      <c r="BJ220" s="256">
        <f>$BK$168</f>
        <v>0</v>
      </c>
      <c r="BK220" s="218">
        <f t="shared" si="86"/>
        <v>0</v>
      </c>
      <c r="BL220" s="256">
        <f>$BK$168</f>
        <v>0</v>
      </c>
      <c r="BM220" s="218">
        <f t="shared" si="87"/>
        <v>0</v>
      </c>
      <c r="BN220" s="256">
        <f>$BK$168</f>
        <v>0</v>
      </c>
      <c r="BO220" s="218">
        <f t="shared" si="88"/>
        <v>0</v>
      </c>
      <c r="BP220" s="256">
        <f>$BK$168</f>
        <v>0</v>
      </c>
      <c r="BQ220" s="218">
        <f t="shared" si="89"/>
        <v>0</v>
      </c>
      <c r="BR220" s="256">
        <f>$BK$168</f>
        <v>0</v>
      </c>
      <c r="BS220" s="218">
        <f t="shared" si="90"/>
        <v>0</v>
      </c>
      <c r="BT220" s="256">
        <f>$BK$168</f>
        <v>0</v>
      </c>
      <c r="BU220" s="218">
        <f t="shared" si="91"/>
        <v>0</v>
      </c>
      <c r="BV220" s="256">
        <f>$BK$168</f>
        <v>0</v>
      </c>
      <c r="BW220" s="218">
        <f t="shared" si="92"/>
        <v>0</v>
      </c>
      <c r="BX220" s="256">
        <f>$BK$168</f>
        <v>0</v>
      </c>
      <c r="BY220" s="218">
        <f t="shared" si="93"/>
        <v>0</v>
      </c>
      <c r="BZ220" s="256">
        <f>$BK$168</f>
        <v>0</v>
      </c>
      <c r="CA220" s="218">
        <f t="shared" si="94"/>
        <v>0</v>
      </c>
      <c r="CB220" s="256">
        <f>$BK$168</f>
        <v>0</v>
      </c>
      <c r="CC220" s="218">
        <f t="shared" si="95"/>
        <v>0</v>
      </c>
      <c r="CD220" s="256">
        <f>$BK$168</f>
        <v>0</v>
      </c>
      <c r="CE220" s="218">
        <f t="shared" si="96"/>
        <v>0</v>
      </c>
      <c r="CF220" s="256">
        <f>$BK$168</f>
        <v>0</v>
      </c>
      <c r="CG220" s="146">
        <v>0</v>
      </c>
      <c r="CH220" s="146">
        <v>0</v>
      </c>
      <c r="CI220" s="146">
        <v>0</v>
      </c>
      <c r="CZ220" s="1" t="s">
        <v>170</v>
      </c>
      <c r="DA220" s="1" t="s">
        <v>141</v>
      </c>
      <c r="DB220" s="1">
        <f t="shared" si="98"/>
        <v>4000</v>
      </c>
      <c r="DC220" s="1">
        <f t="shared" si="98"/>
        <v>0</v>
      </c>
      <c r="DD220" s="146">
        <f t="shared" si="99"/>
        <v>16.41</v>
      </c>
      <c r="DE220" s="146"/>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4">
        <f t="array" ref="AX221">IF(SUM($C$190:$C$196)=0,$D$51,MIN(IF($C$190:$C$196&gt;0,$B$190:$B$196)))</f>
        <v>45726</v>
      </c>
      <c r="AY221" s="254">
        <f t="array" ref="AY221">IF(SUM($C$190:$C$196)=0,$AB$51,MAX(IF($C$190:$C$196&gt;0,$B$190:$B$196)))</f>
        <v>45732</v>
      </c>
      <c r="AZ221" s="255">
        <f t="shared" si="97"/>
        <v>0</v>
      </c>
      <c r="BA221" s="218">
        <f t="shared" si="81"/>
        <v>0</v>
      </c>
      <c r="BB221" s="256">
        <f>$BK$169</f>
        <v>0</v>
      </c>
      <c r="BC221" s="218">
        <f t="shared" si="82"/>
        <v>0</v>
      </c>
      <c r="BD221" s="256">
        <f>$BK$169</f>
        <v>0</v>
      </c>
      <c r="BE221" s="218">
        <f t="shared" si="83"/>
        <v>0</v>
      </c>
      <c r="BF221" s="256">
        <f>$BK$169</f>
        <v>0</v>
      </c>
      <c r="BG221" s="218">
        <f t="shared" si="84"/>
        <v>0</v>
      </c>
      <c r="BH221" s="256">
        <f>$BK$169</f>
        <v>0</v>
      </c>
      <c r="BI221" s="218">
        <f t="shared" si="85"/>
        <v>0</v>
      </c>
      <c r="BJ221" s="256">
        <f>$BK$169</f>
        <v>0</v>
      </c>
      <c r="BK221" s="218">
        <f t="shared" si="86"/>
        <v>0</v>
      </c>
      <c r="BL221" s="256">
        <f>$BK$169</f>
        <v>0</v>
      </c>
      <c r="BM221" s="218">
        <f t="shared" si="87"/>
        <v>0</v>
      </c>
      <c r="BN221" s="256">
        <f>$BK$169</f>
        <v>0</v>
      </c>
      <c r="BO221" s="218">
        <f t="shared" si="88"/>
        <v>0</v>
      </c>
      <c r="BP221" s="256">
        <f>$BK$169</f>
        <v>0</v>
      </c>
      <c r="BQ221" s="218">
        <f t="shared" si="89"/>
        <v>0</v>
      </c>
      <c r="BR221" s="256">
        <f>$BK$169</f>
        <v>0</v>
      </c>
      <c r="BS221" s="218">
        <f t="shared" si="90"/>
        <v>0</v>
      </c>
      <c r="BT221" s="256">
        <f>$BK$169</f>
        <v>0</v>
      </c>
      <c r="BU221" s="218">
        <f t="shared" si="91"/>
        <v>0</v>
      </c>
      <c r="BV221" s="256">
        <f>$BK$169</f>
        <v>0</v>
      </c>
      <c r="BW221" s="218">
        <f t="shared" si="92"/>
        <v>0</v>
      </c>
      <c r="BX221" s="256">
        <f>$BK$169</f>
        <v>0</v>
      </c>
      <c r="BY221" s="218">
        <f t="shared" si="93"/>
        <v>0</v>
      </c>
      <c r="BZ221" s="256">
        <f>$BK$169</f>
        <v>0</v>
      </c>
      <c r="CA221" s="218">
        <f t="shared" si="94"/>
        <v>0</v>
      </c>
      <c r="CB221" s="256">
        <f>$BK$169</f>
        <v>0</v>
      </c>
      <c r="CC221" s="218">
        <f t="shared" si="95"/>
        <v>0</v>
      </c>
      <c r="CD221" s="256">
        <f>$BK$169</f>
        <v>0</v>
      </c>
      <c r="CE221" s="218">
        <f t="shared" si="96"/>
        <v>0</v>
      </c>
      <c r="CF221" s="256">
        <f>$BK$169</f>
        <v>0</v>
      </c>
      <c r="CG221" s="146">
        <v>0</v>
      </c>
      <c r="CH221" s="146">
        <v>0</v>
      </c>
      <c r="CI221" s="146">
        <v>0</v>
      </c>
      <c r="CZ221" s="1" t="s">
        <v>170</v>
      </c>
      <c r="DA221" s="1" t="s">
        <v>142</v>
      </c>
      <c r="DB221" s="1">
        <f t="shared" si="98"/>
        <v>4000</v>
      </c>
      <c r="DC221" s="1">
        <f t="shared" si="98"/>
        <v>0</v>
      </c>
      <c r="DD221" s="146">
        <f t="shared" si="99"/>
        <v>16.41</v>
      </c>
      <c r="DE221" s="146"/>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4">
        <f t="array" ref="AX222">IF(SUM($C$190:$C$196)=0,$D$51,MIN(IF($C$190:$C$196&gt;0,$B$190:$B$196)))</f>
        <v>45726</v>
      </c>
      <c r="AY222" s="254">
        <f t="array" ref="AY222">IF(SUM($C$190:$C$196)=0,$AB$51,MAX(IF($C$190:$C$196&gt;0,$B$190:$B$196)))</f>
        <v>45732</v>
      </c>
      <c r="AZ222" s="255">
        <f t="shared" si="97"/>
        <v>0</v>
      </c>
      <c r="BA222" s="218">
        <f t="shared" si="81"/>
        <v>0</v>
      </c>
      <c r="BB222" s="256">
        <f>$BK$170</f>
        <v>0</v>
      </c>
      <c r="BC222" s="218">
        <f t="shared" si="82"/>
        <v>0</v>
      </c>
      <c r="BD222" s="256">
        <f>$BK$170</f>
        <v>0</v>
      </c>
      <c r="BE222" s="218">
        <f t="shared" si="83"/>
        <v>0</v>
      </c>
      <c r="BF222" s="256">
        <f>$BK$170</f>
        <v>0</v>
      </c>
      <c r="BG222" s="218">
        <f t="shared" si="84"/>
        <v>0</v>
      </c>
      <c r="BH222" s="256">
        <f>$BK$170</f>
        <v>0</v>
      </c>
      <c r="BI222" s="218">
        <f t="shared" si="85"/>
        <v>0</v>
      </c>
      <c r="BJ222" s="256">
        <f>$BK$170</f>
        <v>0</v>
      </c>
      <c r="BK222" s="218">
        <f t="shared" si="86"/>
        <v>0</v>
      </c>
      <c r="BL222" s="256">
        <f>$BK$170</f>
        <v>0</v>
      </c>
      <c r="BM222" s="218">
        <f t="shared" si="87"/>
        <v>0</v>
      </c>
      <c r="BN222" s="256">
        <f>$BK$170</f>
        <v>0</v>
      </c>
      <c r="BO222" s="218">
        <f t="shared" si="88"/>
        <v>0</v>
      </c>
      <c r="BP222" s="256">
        <f>$BK$170</f>
        <v>0</v>
      </c>
      <c r="BQ222" s="218">
        <f t="shared" si="89"/>
        <v>0</v>
      </c>
      <c r="BR222" s="256">
        <f>$BK$170</f>
        <v>0</v>
      </c>
      <c r="BS222" s="218">
        <f t="shared" si="90"/>
        <v>0</v>
      </c>
      <c r="BT222" s="256">
        <f>$BK$170</f>
        <v>0</v>
      </c>
      <c r="BU222" s="218">
        <f t="shared" si="91"/>
        <v>0</v>
      </c>
      <c r="BV222" s="256">
        <f>$BK$170</f>
        <v>0</v>
      </c>
      <c r="BW222" s="218">
        <f t="shared" si="92"/>
        <v>0</v>
      </c>
      <c r="BX222" s="256">
        <f>$BK$170</f>
        <v>0</v>
      </c>
      <c r="BY222" s="218">
        <f t="shared" si="93"/>
        <v>0</v>
      </c>
      <c r="BZ222" s="256">
        <f>$BK$170</f>
        <v>0</v>
      </c>
      <c r="CA222" s="218">
        <f t="shared" si="94"/>
        <v>0</v>
      </c>
      <c r="CB222" s="256">
        <f>$BK$170</f>
        <v>0</v>
      </c>
      <c r="CC222" s="218">
        <f t="shared" si="95"/>
        <v>0</v>
      </c>
      <c r="CD222" s="256">
        <f>$BK$170</f>
        <v>0</v>
      </c>
      <c r="CE222" s="218">
        <f t="shared" si="96"/>
        <v>0</v>
      </c>
      <c r="CF222" s="256">
        <f>$BK$170</f>
        <v>0</v>
      </c>
      <c r="CG222" s="146">
        <v>0</v>
      </c>
      <c r="CH222" s="146">
        <v>0</v>
      </c>
      <c r="CI222" s="146">
        <v>0</v>
      </c>
      <c r="CZ222" s="1" t="s">
        <v>170</v>
      </c>
      <c r="DA222" s="1" t="s">
        <v>140</v>
      </c>
      <c r="DB222" s="1">
        <f t="shared" si="98"/>
        <v>4000</v>
      </c>
      <c r="DC222" s="1">
        <f t="shared" si="98"/>
        <v>0</v>
      </c>
      <c r="DD222" s="146">
        <f t="shared" si="99"/>
        <v>16.41</v>
      </c>
      <c r="DE222" s="146"/>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4">
        <f t="array" ref="AX223">IF(SUM($C$190:$C$196)=0,$D$51,MIN(IF($C$190:$C$196&gt;0,$B$190:$B$196)))</f>
        <v>45726</v>
      </c>
      <c r="AY223" s="254">
        <f t="array" ref="AY223">IF(SUM($C$190:$C$196)=0,$AB$51,MAX(IF($C$190:$C$196&gt;0,$B$190:$B$196)))</f>
        <v>45732</v>
      </c>
      <c r="AZ223" s="255">
        <f t="shared" si="97"/>
        <v>0</v>
      </c>
      <c r="BA223" s="218">
        <f t="shared" si="81"/>
        <v>0</v>
      </c>
      <c r="BB223" s="256">
        <f>$BK$171</f>
        <v>0</v>
      </c>
      <c r="BC223" s="218">
        <f t="shared" si="82"/>
        <v>0</v>
      </c>
      <c r="BD223" s="256">
        <f>$BK$171</f>
        <v>0</v>
      </c>
      <c r="BE223" s="218">
        <f t="shared" si="83"/>
        <v>0</v>
      </c>
      <c r="BF223" s="256">
        <f>$BK$171</f>
        <v>0</v>
      </c>
      <c r="BG223" s="218">
        <f t="shared" si="84"/>
        <v>0</v>
      </c>
      <c r="BH223" s="256">
        <f>$BK$171</f>
        <v>0</v>
      </c>
      <c r="BI223" s="218">
        <f t="shared" si="85"/>
        <v>0</v>
      </c>
      <c r="BJ223" s="256">
        <f>$BK$171</f>
        <v>0</v>
      </c>
      <c r="BK223" s="218">
        <f t="shared" si="86"/>
        <v>0</v>
      </c>
      <c r="BL223" s="256">
        <f>$BK$171</f>
        <v>0</v>
      </c>
      <c r="BM223" s="218">
        <f t="shared" si="87"/>
        <v>0</v>
      </c>
      <c r="BN223" s="256">
        <f>$BK$171</f>
        <v>0</v>
      </c>
      <c r="BO223" s="218">
        <f t="shared" si="88"/>
        <v>0</v>
      </c>
      <c r="BP223" s="256">
        <f>$BK$171</f>
        <v>0</v>
      </c>
      <c r="BQ223" s="218">
        <f t="shared" si="89"/>
        <v>0</v>
      </c>
      <c r="BR223" s="256">
        <f>$BK$171</f>
        <v>0</v>
      </c>
      <c r="BS223" s="218">
        <f t="shared" si="90"/>
        <v>0</v>
      </c>
      <c r="BT223" s="256">
        <f>$BK$171</f>
        <v>0</v>
      </c>
      <c r="BU223" s="218">
        <f t="shared" si="91"/>
        <v>0</v>
      </c>
      <c r="BV223" s="256">
        <f>$BK$171</f>
        <v>0</v>
      </c>
      <c r="BW223" s="218">
        <f t="shared" si="92"/>
        <v>0</v>
      </c>
      <c r="BX223" s="256">
        <f>$BK$171</f>
        <v>0</v>
      </c>
      <c r="BY223" s="218">
        <f t="shared" si="93"/>
        <v>0</v>
      </c>
      <c r="BZ223" s="256">
        <f>$BK$171</f>
        <v>0</v>
      </c>
      <c r="CA223" s="218">
        <f t="shared" si="94"/>
        <v>0</v>
      </c>
      <c r="CB223" s="256">
        <f>$BK$171</f>
        <v>0</v>
      </c>
      <c r="CC223" s="218">
        <f t="shared" si="95"/>
        <v>0</v>
      </c>
      <c r="CD223" s="256">
        <f>$BK$171</f>
        <v>0</v>
      </c>
      <c r="CE223" s="218">
        <f t="shared" si="96"/>
        <v>0</v>
      </c>
      <c r="CF223" s="256">
        <f>$BK$171</f>
        <v>0</v>
      </c>
      <c r="CG223" s="146">
        <v>0</v>
      </c>
      <c r="CH223" s="146">
        <v>0</v>
      </c>
      <c r="CI223" s="146">
        <v>0</v>
      </c>
      <c r="CZ223" s="1" t="s">
        <v>170</v>
      </c>
      <c r="DA223" s="1" t="s">
        <v>141</v>
      </c>
      <c r="DB223" s="1">
        <f t="shared" si="98"/>
        <v>4000</v>
      </c>
      <c r="DC223" s="1">
        <f t="shared" si="98"/>
        <v>0</v>
      </c>
      <c r="DD223" s="146">
        <f t="shared" si="99"/>
        <v>16.41</v>
      </c>
      <c r="DE223" s="146"/>
    </row>
    <row r="224" spans="2:109" hidden="1" x14ac:dyDescent="0.25">
      <c r="AQ224" s="61"/>
      <c r="AR224" s="1">
        <f>COUNTIF($AS$176:$AS223,$AS224)</f>
        <v>1</v>
      </c>
      <c r="AS224" s="1" t="str">
        <f t="shared" si="52"/>
        <v>0549050</v>
      </c>
      <c r="AU224" s="1" t="str">
        <f t="shared" si="53"/>
        <v>0549050</v>
      </c>
      <c r="AV224" s="1">
        <f>COUNTIF($AS$176:$AS223,$AS224)</f>
        <v>1</v>
      </c>
      <c r="AW224" s="8" t="str">
        <f t="shared" si="54"/>
        <v>Ignore me</v>
      </c>
      <c r="AX224" s="254">
        <f t="array" ref="AX224">IF(SUM($C$190:$C$196)=0,$D$51,MIN(IF($C$190:$C$196&gt;0,$B$190:$B$196)))</f>
        <v>45726</v>
      </c>
      <c r="AY224" s="254">
        <f t="array" ref="AY224">IF(SUM($C$190:$C$196)=0,$AB$51,MAX(IF($C$190:$C$196&gt;0,$B$190:$B$196)))</f>
        <v>45732</v>
      </c>
      <c r="AZ224" s="255">
        <f t="shared" ref="AZ224:AZ229" si="100">$H$109</f>
        <v>0</v>
      </c>
      <c r="BA224" s="218">
        <f t="shared" si="81"/>
        <v>0</v>
      </c>
      <c r="BB224" s="256">
        <f>$BK$166</f>
        <v>16.41</v>
      </c>
      <c r="BC224" s="218">
        <f t="shared" si="82"/>
        <v>0</v>
      </c>
      <c r="BD224" s="256">
        <f>$BK$166</f>
        <v>16.41</v>
      </c>
      <c r="BE224" s="218">
        <f t="shared" si="83"/>
        <v>0</v>
      </c>
      <c r="BF224" s="256">
        <f>$BK$166</f>
        <v>16.41</v>
      </c>
      <c r="BG224" s="218">
        <f t="shared" si="84"/>
        <v>0</v>
      </c>
      <c r="BH224" s="256">
        <f>$BK$166</f>
        <v>16.41</v>
      </c>
      <c r="BI224" s="218">
        <f t="shared" si="85"/>
        <v>0</v>
      </c>
      <c r="BJ224" s="256">
        <f>$BK$166</f>
        <v>16.41</v>
      </c>
      <c r="BK224" s="218">
        <f t="shared" si="86"/>
        <v>0</v>
      </c>
      <c r="BL224" s="256">
        <f>$BK$166</f>
        <v>16.41</v>
      </c>
      <c r="BM224" s="218">
        <f t="shared" si="87"/>
        <v>0</v>
      </c>
      <c r="BN224" s="256">
        <f>$BK$166</f>
        <v>16.41</v>
      </c>
      <c r="BO224" s="218">
        <f t="shared" si="88"/>
        <v>0</v>
      </c>
      <c r="BP224" s="256">
        <f>$BK$166</f>
        <v>16.41</v>
      </c>
      <c r="BQ224" s="218">
        <f t="shared" si="89"/>
        <v>0</v>
      </c>
      <c r="BR224" s="256">
        <f>$BK$166</f>
        <v>16.41</v>
      </c>
      <c r="BS224" s="218">
        <f t="shared" si="90"/>
        <v>0</v>
      </c>
      <c r="BT224" s="256">
        <f>$BK$166</f>
        <v>16.41</v>
      </c>
      <c r="BU224" s="218">
        <f t="shared" si="91"/>
        <v>0</v>
      </c>
      <c r="BV224" s="256">
        <f>$BK$166</f>
        <v>16.41</v>
      </c>
      <c r="BW224" s="218">
        <f t="shared" si="92"/>
        <v>0</v>
      </c>
      <c r="BX224" s="256">
        <f>$BK$166</f>
        <v>16.41</v>
      </c>
      <c r="BY224" s="218">
        <f t="shared" si="93"/>
        <v>0</v>
      </c>
      <c r="BZ224" s="256">
        <f>$BK$166</f>
        <v>16.41</v>
      </c>
      <c r="CA224" s="218">
        <f t="shared" si="94"/>
        <v>0</v>
      </c>
      <c r="CB224" s="256">
        <f>$BK$166</f>
        <v>16.41</v>
      </c>
      <c r="CC224" s="218">
        <f t="shared" si="95"/>
        <v>0</v>
      </c>
      <c r="CD224" s="256">
        <f>$BK$166</f>
        <v>16.41</v>
      </c>
      <c r="CE224" s="218">
        <f t="shared" si="96"/>
        <v>0</v>
      </c>
      <c r="CF224" s="256">
        <f>$BK$166</f>
        <v>16.41</v>
      </c>
      <c r="CG224" s="146">
        <v>0</v>
      </c>
      <c r="CH224" s="146">
        <v>0</v>
      </c>
      <c r="CI224" s="146">
        <v>0</v>
      </c>
      <c r="CZ224" s="1" t="s">
        <v>170</v>
      </c>
      <c r="DA224" s="1" t="s">
        <v>142</v>
      </c>
      <c r="DB224" s="1">
        <f t="shared" si="98"/>
        <v>4000</v>
      </c>
      <c r="DC224" s="1">
        <f t="shared" si="98"/>
        <v>0</v>
      </c>
      <c r="DD224" s="146">
        <f t="shared" si="99"/>
        <v>16.41</v>
      </c>
      <c r="DE224" s="146"/>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4">
        <f t="array" ref="AX225">IF(SUM($C$190:$C$196)=0,$D$51,MIN(IF($C$190:$C$196&gt;0,$B$190:$B$196)))</f>
        <v>45726</v>
      </c>
      <c r="AY225" s="254">
        <f t="array" ref="AY225">IF(SUM($C$190:$C$196)=0,$AB$51,MAX(IF($C$190:$C$196&gt;0,$B$190:$B$196)))</f>
        <v>45732</v>
      </c>
      <c r="AZ225" s="255">
        <f t="shared" si="100"/>
        <v>0</v>
      </c>
      <c r="BA225" s="218">
        <f t="shared" si="81"/>
        <v>0</v>
      </c>
      <c r="BB225" s="256">
        <f>$BK$167</f>
        <v>0</v>
      </c>
      <c r="BC225" s="218">
        <f t="shared" si="82"/>
        <v>0</v>
      </c>
      <c r="BD225" s="256">
        <f>$BK$167</f>
        <v>0</v>
      </c>
      <c r="BE225" s="218">
        <f t="shared" si="83"/>
        <v>0</v>
      </c>
      <c r="BF225" s="256">
        <f>$BK$167</f>
        <v>0</v>
      </c>
      <c r="BG225" s="218">
        <f t="shared" si="84"/>
        <v>0</v>
      </c>
      <c r="BH225" s="256">
        <f>$BK$167</f>
        <v>0</v>
      </c>
      <c r="BI225" s="218">
        <f t="shared" si="85"/>
        <v>0</v>
      </c>
      <c r="BJ225" s="256">
        <f>$BK$167</f>
        <v>0</v>
      </c>
      <c r="BK225" s="218">
        <f t="shared" si="86"/>
        <v>0</v>
      </c>
      <c r="BL225" s="256">
        <f>$BK$167</f>
        <v>0</v>
      </c>
      <c r="BM225" s="218">
        <f t="shared" si="87"/>
        <v>0</v>
      </c>
      <c r="BN225" s="256">
        <f>$BK$167</f>
        <v>0</v>
      </c>
      <c r="BO225" s="218">
        <f t="shared" si="88"/>
        <v>0</v>
      </c>
      <c r="BP225" s="256">
        <f>$BK$167</f>
        <v>0</v>
      </c>
      <c r="BQ225" s="218">
        <f t="shared" si="89"/>
        <v>0</v>
      </c>
      <c r="BR225" s="256">
        <f>$BK$167</f>
        <v>0</v>
      </c>
      <c r="BS225" s="218">
        <f t="shared" si="90"/>
        <v>0</v>
      </c>
      <c r="BT225" s="256">
        <f>$BK$167</f>
        <v>0</v>
      </c>
      <c r="BU225" s="218">
        <f t="shared" si="91"/>
        <v>0</v>
      </c>
      <c r="BV225" s="256">
        <f>$BK$167</f>
        <v>0</v>
      </c>
      <c r="BW225" s="218">
        <f t="shared" si="92"/>
        <v>0</v>
      </c>
      <c r="BX225" s="256">
        <f>$BK$167</f>
        <v>0</v>
      </c>
      <c r="BY225" s="218">
        <f t="shared" si="93"/>
        <v>0</v>
      </c>
      <c r="BZ225" s="256">
        <f>$BK$167</f>
        <v>0</v>
      </c>
      <c r="CA225" s="218">
        <f t="shared" si="94"/>
        <v>0</v>
      </c>
      <c r="CB225" s="256">
        <f>$BK$167</f>
        <v>0</v>
      </c>
      <c r="CC225" s="218">
        <f t="shared" si="95"/>
        <v>0</v>
      </c>
      <c r="CD225" s="256">
        <f>$BK$167</f>
        <v>0</v>
      </c>
      <c r="CE225" s="218">
        <f t="shared" si="96"/>
        <v>0</v>
      </c>
      <c r="CF225" s="256">
        <f>$BK$167</f>
        <v>0</v>
      </c>
      <c r="CG225" s="146">
        <v>0</v>
      </c>
      <c r="CH225" s="146">
        <v>0</v>
      </c>
      <c r="CI225" s="146">
        <v>0</v>
      </c>
      <c r="CZ225" s="1" t="s">
        <v>172</v>
      </c>
      <c r="DA225" s="1" t="s">
        <v>140</v>
      </c>
      <c r="DB225" s="1">
        <f t="shared" si="98"/>
        <v>4000</v>
      </c>
      <c r="DC225" s="1">
        <f t="shared" si="98"/>
        <v>0</v>
      </c>
      <c r="DD225" s="146">
        <f t="shared" si="99"/>
        <v>16.41</v>
      </c>
      <c r="DE225" s="146"/>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4">
        <f t="array" ref="AX226">IF(SUM($C$190:$C$196)=0,$D$51,MIN(IF($C$190:$C$196&gt;0,$B$190:$B$196)))</f>
        <v>45726</v>
      </c>
      <c r="AY226" s="254">
        <f t="array" ref="AY226">IF(SUM($C$190:$C$196)=0,$AB$51,MAX(IF($C$190:$C$196&gt;0,$B$190:$B$196)))</f>
        <v>45732</v>
      </c>
      <c r="AZ226" s="255">
        <f t="shared" si="100"/>
        <v>0</v>
      </c>
      <c r="BA226" s="218">
        <f t="shared" si="81"/>
        <v>0</v>
      </c>
      <c r="BB226" s="256">
        <f>$BK$168</f>
        <v>0</v>
      </c>
      <c r="BC226" s="218">
        <f t="shared" si="82"/>
        <v>0</v>
      </c>
      <c r="BD226" s="256">
        <f>$BK$168</f>
        <v>0</v>
      </c>
      <c r="BE226" s="218">
        <f t="shared" si="83"/>
        <v>0</v>
      </c>
      <c r="BF226" s="256">
        <f>$BK$168</f>
        <v>0</v>
      </c>
      <c r="BG226" s="218">
        <f t="shared" si="84"/>
        <v>0</v>
      </c>
      <c r="BH226" s="256">
        <f>$BK$168</f>
        <v>0</v>
      </c>
      <c r="BI226" s="218">
        <f t="shared" si="85"/>
        <v>0</v>
      </c>
      <c r="BJ226" s="256">
        <f>$BK$168</f>
        <v>0</v>
      </c>
      <c r="BK226" s="218">
        <f t="shared" si="86"/>
        <v>0</v>
      </c>
      <c r="BL226" s="256">
        <f>$BK$168</f>
        <v>0</v>
      </c>
      <c r="BM226" s="218">
        <f t="shared" si="87"/>
        <v>0</v>
      </c>
      <c r="BN226" s="256">
        <f>$BK$168</f>
        <v>0</v>
      </c>
      <c r="BO226" s="218">
        <f t="shared" si="88"/>
        <v>0</v>
      </c>
      <c r="BP226" s="256">
        <f>$BK$168</f>
        <v>0</v>
      </c>
      <c r="BQ226" s="218">
        <f t="shared" si="89"/>
        <v>0</v>
      </c>
      <c r="BR226" s="256">
        <f>$BK$168</f>
        <v>0</v>
      </c>
      <c r="BS226" s="218">
        <f t="shared" si="90"/>
        <v>0</v>
      </c>
      <c r="BT226" s="256">
        <f>$BK$168</f>
        <v>0</v>
      </c>
      <c r="BU226" s="218">
        <f t="shared" si="91"/>
        <v>0</v>
      </c>
      <c r="BV226" s="256">
        <f>$BK$168</f>
        <v>0</v>
      </c>
      <c r="BW226" s="218">
        <f t="shared" si="92"/>
        <v>0</v>
      </c>
      <c r="BX226" s="256">
        <f>$BK$168</f>
        <v>0</v>
      </c>
      <c r="BY226" s="218">
        <f t="shared" si="93"/>
        <v>0</v>
      </c>
      <c r="BZ226" s="256">
        <f>$BK$168</f>
        <v>0</v>
      </c>
      <c r="CA226" s="218">
        <f t="shared" si="94"/>
        <v>0</v>
      </c>
      <c r="CB226" s="256">
        <f>$BK$168</f>
        <v>0</v>
      </c>
      <c r="CC226" s="218">
        <f t="shared" si="95"/>
        <v>0</v>
      </c>
      <c r="CD226" s="256">
        <f>$BK$168</f>
        <v>0</v>
      </c>
      <c r="CE226" s="218">
        <f t="shared" si="96"/>
        <v>0</v>
      </c>
      <c r="CF226" s="256">
        <f>$BK$168</f>
        <v>0</v>
      </c>
      <c r="CG226" s="146">
        <v>0</v>
      </c>
      <c r="CH226" s="146">
        <v>0</v>
      </c>
      <c r="CI226" s="146">
        <v>0</v>
      </c>
      <c r="CZ226" s="1" t="s">
        <v>172</v>
      </c>
      <c r="DA226" s="1" t="s">
        <v>141</v>
      </c>
      <c r="DB226" s="1">
        <f t="shared" si="98"/>
        <v>4000</v>
      </c>
      <c r="DC226" s="1">
        <f t="shared" si="98"/>
        <v>0</v>
      </c>
      <c r="DD226" s="146">
        <f t="shared" si="99"/>
        <v>16.41</v>
      </c>
      <c r="DE226" s="146"/>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4">
        <f t="array" ref="AX227">IF(SUM($C$190:$C$196)=0,$D$51,MIN(IF($C$190:$C$196&gt;0,$B$190:$B$196)))</f>
        <v>45726</v>
      </c>
      <c r="AY227" s="254">
        <f t="array" ref="AY227">IF(SUM($C$190:$C$196)=0,$AB$51,MAX(IF($C$190:$C$196&gt;0,$B$190:$B$196)))</f>
        <v>45732</v>
      </c>
      <c r="AZ227" s="255">
        <f t="shared" si="100"/>
        <v>0</v>
      </c>
      <c r="BA227" s="218">
        <f t="shared" si="81"/>
        <v>0</v>
      </c>
      <c r="BB227" s="256">
        <f>$BK$169</f>
        <v>0</v>
      </c>
      <c r="BC227" s="218">
        <f t="shared" si="82"/>
        <v>0</v>
      </c>
      <c r="BD227" s="256">
        <f>$BK$169</f>
        <v>0</v>
      </c>
      <c r="BE227" s="218">
        <f t="shared" si="83"/>
        <v>0</v>
      </c>
      <c r="BF227" s="256">
        <f>$BK$169</f>
        <v>0</v>
      </c>
      <c r="BG227" s="218">
        <f t="shared" si="84"/>
        <v>0</v>
      </c>
      <c r="BH227" s="256">
        <f>$BK$169</f>
        <v>0</v>
      </c>
      <c r="BI227" s="218">
        <f t="shared" si="85"/>
        <v>0</v>
      </c>
      <c r="BJ227" s="256">
        <f>$BK$169</f>
        <v>0</v>
      </c>
      <c r="BK227" s="218">
        <f t="shared" si="86"/>
        <v>0</v>
      </c>
      <c r="BL227" s="256">
        <f>$BK$169</f>
        <v>0</v>
      </c>
      <c r="BM227" s="218">
        <f t="shared" si="87"/>
        <v>0</v>
      </c>
      <c r="BN227" s="256">
        <f>$BK$169</f>
        <v>0</v>
      </c>
      <c r="BO227" s="218">
        <f t="shared" si="88"/>
        <v>0</v>
      </c>
      <c r="BP227" s="256">
        <f>$BK$169</f>
        <v>0</v>
      </c>
      <c r="BQ227" s="218">
        <f t="shared" si="89"/>
        <v>0</v>
      </c>
      <c r="BR227" s="256">
        <f>$BK$169</f>
        <v>0</v>
      </c>
      <c r="BS227" s="218">
        <f t="shared" si="90"/>
        <v>0</v>
      </c>
      <c r="BT227" s="256">
        <f>$BK$169</f>
        <v>0</v>
      </c>
      <c r="BU227" s="218">
        <f t="shared" si="91"/>
        <v>0</v>
      </c>
      <c r="BV227" s="256">
        <f>$BK$169</f>
        <v>0</v>
      </c>
      <c r="BW227" s="218">
        <f t="shared" si="92"/>
        <v>0</v>
      </c>
      <c r="BX227" s="256">
        <f>$BK$169</f>
        <v>0</v>
      </c>
      <c r="BY227" s="218">
        <f t="shared" si="93"/>
        <v>0</v>
      </c>
      <c r="BZ227" s="256">
        <f>$BK$169</f>
        <v>0</v>
      </c>
      <c r="CA227" s="218">
        <f t="shared" si="94"/>
        <v>0</v>
      </c>
      <c r="CB227" s="256">
        <f>$BK$169</f>
        <v>0</v>
      </c>
      <c r="CC227" s="218">
        <f t="shared" si="95"/>
        <v>0</v>
      </c>
      <c r="CD227" s="256">
        <f>$BK$169</f>
        <v>0</v>
      </c>
      <c r="CE227" s="218">
        <f t="shared" si="96"/>
        <v>0</v>
      </c>
      <c r="CF227" s="256">
        <f>$BK$169</f>
        <v>0</v>
      </c>
      <c r="CG227" s="146">
        <v>0</v>
      </c>
      <c r="CH227" s="146">
        <v>0</v>
      </c>
      <c r="CI227" s="146">
        <v>0</v>
      </c>
      <c r="CZ227" s="1" t="s">
        <v>172</v>
      </c>
      <c r="DA227" s="1" t="s">
        <v>142</v>
      </c>
      <c r="DB227" s="1">
        <f t="shared" si="98"/>
        <v>4000</v>
      </c>
      <c r="DC227" s="1">
        <f t="shared" si="98"/>
        <v>0</v>
      </c>
      <c r="DD227" s="146">
        <f t="shared" si="99"/>
        <v>16.41</v>
      </c>
      <c r="DE227" s="146"/>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4">
        <f t="array" ref="AX228">IF(SUM($C$190:$C$196)=0,$D$51,MIN(IF($C$190:$C$196&gt;0,$B$190:$B$196)))</f>
        <v>45726</v>
      </c>
      <c r="AY228" s="254">
        <f t="array" ref="AY228">IF(SUM($C$190:$C$196)=0,$AB$51,MAX(IF($C$190:$C$196&gt;0,$B$190:$B$196)))</f>
        <v>45732</v>
      </c>
      <c r="AZ228" s="255">
        <f t="shared" si="100"/>
        <v>0</v>
      </c>
      <c r="BA228" s="218">
        <f t="shared" si="81"/>
        <v>0</v>
      </c>
      <c r="BB228" s="256">
        <f>$BK$170</f>
        <v>0</v>
      </c>
      <c r="BC228" s="218">
        <f t="shared" si="82"/>
        <v>0</v>
      </c>
      <c r="BD228" s="256">
        <f>$BK$170</f>
        <v>0</v>
      </c>
      <c r="BE228" s="218">
        <f t="shared" si="83"/>
        <v>0</v>
      </c>
      <c r="BF228" s="256">
        <f>$BK$170</f>
        <v>0</v>
      </c>
      <c r="BG228" s="218">
        <f t="shared" si="84"/>
        <v>0</v>
      </c>
      <c r="BH228" s="256">
        <f>$BK$170</f>
        <v>0</v>
      </c>
      <c r="BI228" s="218">
        <f t="shared" si="85"/>
        <v>0</v>
      </c>
      <c r="BJ228" s="256">
        <f>$BK$170</f>
        <v>0</v>
      </c>
      <c r="BK228" s="218">
        <f t="shared" si="86"/>
        <v>0</v>
      </c>
      <c r="BL228" s="256">
        <f>$BK$170</f>
        <v>0</v>
      </c>
      <c r="BM228" s="218">
        <f t="shared" si="87"/>
        <v>0</v>
      </c>
      <c r="BN228" s="256">
        <f>$BK$170</f>
        <v>0</v>
      </c>
      <c r="BO228" s="218">
        <f t="shared" si="88"/>
        <v>0</v>
      </c>
      <c r="BP228" s="256">
        <f>$BK$170</f>
        <v>0</v>
      </c>
      <c r="BQ228" s="218">
        <f t="shared" si="89"/>
        <v>0</v>
      </c>
      <c r="BR228" s="256">
        <f>$BK$170</f>
        <v>0</v>
      </c>
      <c r="BS228" s="218">
        <f t="shared" si="90"/>
        <v>0</v>
      </c>
      <c r="BT228" s="256">
        <f>$BK$170</f>
        <v>0</v>
      </c>
      <c r="BU228" s="218">
        <f t="shared" si="91"/>
        <v>0</v>
      </c>
      <c r="BV228" s="256">
        <f>$BK$170</f>
        <v>0</v>
      </c>
      <c r="BW228" s="218">
        <f t="shared" si="92"/>
        <v>0</v>
      </c>
      <c r="BX228" s="256">
        <f>$BK$170</f>
        <v>0</v>
      </c>
      <c r="BY228" s="218">
        <f t="shared" si="93"/>
        <v>0</v>
      </c>
      <c r="BZ228" s="256">
        <f>$BK$170</f>
        <v>0</v>
      </c>
      <c r="CA228" s="218">
        <f t="shared" si="94"/>
        <v>0</v>
      </c>
      <c r="CB228" s="256">
        <f>$BK$170</f>
        <v>0</v>
      </c>
      <c r="CC228" s="218">
        <f t="shared" si="95"/>
        <v>0</v>
      </c>
      <c r="CD228" s="256">
        <f>$BK$170</f>
        <v>0</v>
      </c>
      <c r="CE228" s="218">
        <f t="shared" si="96"/>
        <v>0</v>
      </c>
      <c r="CF228" s="256">
        <f>$BK$170</f>
        <v>0</v>
      </c>
      <c r="CG228" s="146">
        <v>0</v>
      </c>
      <c r="CH228" s="146">
        <v>0</v>
      </c>
      <c r="CI228" s="146">
        <v>0</v>
      </c>
      <c r="CZ228" s="1" t="s">
        <v>172</v>
      </c>
      <c r="DA228" s="1" t="s">
        <v>140</v>
      </c>
      <c r="DB228" s="1">
        <f t="shared" si="98"/>
        <v>4000</v>
      </c>
      <c r="DC228" s="1">
        <f t="shared" si="98"/>
        <v>0</v>
      </c>
      <c r="DD228" s="146">
        <f t="shared" si="99"/>
        <v>16.41</v>
      </c>
      <c r="DE228" s="146"/>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4">
        <f t="array" ref="AX229">IF(SUM($C$190:$C$196)=0,$D$51,MIN(IF($C$190:$C$196&gt;0,$B$190:$B$196)))</f>
        <v>45726</v>
      </c>
      <c r="AY229" s="254">
        <f t="array" ref="AY229">IF(SUM($C$190:$C$196)=0,$AB$51,MAX(IF($C$190:$C$196&gt;0,$B$190:$B$196)))</f>
        <v>45732</v>
      </c>
      <c r="AZ229" s="255">
        <f t="shared" si="100"/>
        <v>0</v>
      </c>
      <c r="BA229" s="218">
        <f t="shared" si="81"/>
        <v>0</v>
      </c>
      <c r="BB229" s="256">
        <f>$BK$171</f>
        <v>0</v>
      </c>
      <c r="BC229" s="218">
        <f t="shared" si="82"/>
        <v>0</v>
      </c>
      <c r="BD229" s="256">
        <f>$BK$171</f>
        <v>0</v>
      </c>
      <c r="BE229" s="218">
        <f t="shared" si="83"/>
        <v>0</v>
      </c>
      <c r="BF229" s="256">
        <f>$BK$171</f>
        <v>0</v>
      </c>
      <c r="BG229" s="218">
        <f t="shared" si="84"/>
        <v>0</v>
      </c>
      <c r="BH229" s="256">
        <f>$BK$171</f>
        <v>0</v>
      </c>
      <c r="BI229" s="218">
        <f t="shared" si="85"/>
        <v>0</v>
      </c>
      <c r="BJ229" s="256">
        <f>$BK$171</f>
        <v>0</v>
      </c>
      <c r="BK229" s="218">
        <f t="shared" si="86"/>
        <v>0</v>
      </c>
      <c r="BL229" s="256">
        <f>$BK$171</f>
        <v>0</v>
      </c>
      <c r="BM229" s="218">
        <f t="shared" si="87"/>
        <v>0</v>
      </c>
      <c r="BN229" s="256">
        <f>$BK$171</f>
        <v>0</v>
      </c>
      <c r="BO229" s="218">
        <f t="shared" si="88"/>
        <v>0</v>
      </c>
      <c r="BP229" s="256">
        <f>$BK$171</f>
        <v>0</v>
      </c>
      <c r="BQ229" s="218">
        <f t="shared" si="89"/>
        <v>0</v>
      </c>
      <c r="BR229" s="256">
        <f>$BK$171</f>
        <v>0</v>
      </c>
      <c r="BS229" s="218">
        <f t="shared" si="90"/>
        <v>0</v>
      </c>
      <c r="BT229" s="256">
        <f>$BK$171</f>
        <v>0</v>
      </c>
      <c r="BU229" s="218">
        <f t="shared" si="91"/>
        <v>0</v>
      </c>
      <c r="BV229" s="256">
        <f>$BK$171</f>
        <v>0</v>
      </c>
      <c r="BW229" s="218">
        <f t="shared" si="92"/>
        <v>0</v>
      </c>
      <c r="BX229" s="256">
        <f>$BK$171</f>
        <v>0</v>
      </c>
      <c r="BY229" s="218">
        <f t="shared" si="93"/>
        <v>0</v>
      </c>
      <c r="BZ229" s="256">
        <f>$BK$171</f>
        <v>0</v>
      </c>
      <c r="CA229" s="218">
        <f t="shared" si="94"/>
        <v>0</v>
      </c>
      <c r="CB229" s="256">
        <f>$BK$171</f>
        <v>0</v>
      </c>
      <c r="CC229" s="218">
        <f t="shared" si="95"/>
        <v>0</v>
      </c>
      <c r="CD229" s="256">
        <f>$BK$171</f>
        <v>0</v>
      </c>
      <c r="CE229" s="218">
        <f t="shared" si="96"/>
        <v>0</v>
      </c>
      <c r="CF229" s="256">
        <f>$BK$171</f>
        <v>0</v>
      </c>
      <c r="CG229" s="146">
        <v>0</v>
      </c>
      <c r="CH229" s="146">
        <v>0</v>
      </c>
      <c r="CI229" s="146">
        <v>0</v>
      </c>
      <c r="CZ229" s="1" t="s">
        <v>172</v>
      </c>
      <c r="DA229" s="1" t="s">
        <v>141</v>
      </c>
      <c r="DB229" s="1">
        <f t="shared" si="98"/>
        <v>4000</v>
      </c>
      <c r="DC229" s="1">
        <f t="shared" si="98"/>
        <v>0</v>
      </c>
      <c r="DD229" s="146">
        <f t="shared" si="99"/>
        <v>16.41</v>
      </c>
      <c r="DE229" s="146"/>
    </row>
    <row r="230" spans="43:109" hidden="1" x14ac:dyDescent="0.25">
      <c r="AQ230" s="61"/>
      <c r="AR230" s="1">
        <f>COUNTIF($AS$176:$AS229,$AS230)</f>
        <v>0</v>
      </c>
      <c r="AS230" s="1" t="str">
        <f t="shared" si="52"/>
        <v>9549218</v>
      </c>
      <c r="AU230" s="1" t="str">
        <f t="shared" si="53"/>
        <v>9549218</v>
      </c>
      <c r="AV230" s="1">
        <f>COUNTIF($AS$176:$AS229,$AS230)</f>
        <v>0</v>
      </c>
      <c r="AW230" s="8" t="str">
        <f t="shared" si="54"/>
        <v>Ignore me</v>
      </c>
      <c r="AX230" s="257">
        <f t="array" ref="AX230">IF(SUM($C$197:$C$203)=0,$D$67,MIN(IF($C$197:$C$203&gt;0,$B$197:$B$203)))</f>
        <v>45733</v>
      </c>
      <c r="AY230" s="257">
        <f t="array" ref="AY230">IF(SUM($C$197:$C$203)=0,$AB$67,MAX(IF($C$197:$C$203&gt;0,$B$197:$B$203)))</f>
        <v>45739</v>
      </c>
      <c r="AZ230" s="258">
        <f t="shared" ref="AZ230:AZ235" si="101">$H$107</f>
        <v>9</v>
      </c>
      <c r="BA230" s="220">
        <f t="shared" ref="BA230:BA247" si="102">SUMPRODUCT(($BP$146:$BP$163=$AZ230)*($BQ$146:$BQ$163=BA$173)*($BS$146:$BS$163=BB230)*$BR$146:$BR$163)</f>
        <v>0</v>
      </c>
      <c r="BB230" s="30">
        <f>$BQ$166</f>
        <v>16.41</v>
      </c>
      <c r="BC230" s="220">
        <f t="shared" ref="BC230:BC247" si="103">SUMPRODUCT(($BP$146:$BP$163=$AZ230)*($BQ$146:$BQ$163=BC$173)*($BS$146:$BS$163=BD230)*$BR$146:$BR$163)</f>
        <v>0</v>
      </c>
      <c r="BD230" s="30">
        <f>$BQ$166</f>
        <v>16.41</v>
      </c>
      <c r="BE230" s="220">
        <f t="shared" ref="BE230:BE247" si="104">SUMPRODUCT(($BP$146:$BP$163=$AZ230)*($BQ$146:$BQ$163=BE$173)*($BS$146:$BS$163=BF230)*$BR$146:$BR$163)</f>
        <v>0</v>
      </c>
      <c r="BF230" s="30">
        <f>$BQ$166</f>
        <v>16.41</v>
      </c>
      <c r="BG230" s="220">
        <f t="shared" ref="BG230:BG247" si="105">SUMPRODUCT(($BP$146:$BP$163=$AZ230)*($BQ$146:$BQ$163=BG$173)*($BS$146:$BS$163=BH230)*$BR$146:$BR$163)</f>
        <v>0</v>
      </c>
      <c r="BH230" s="30">
        <f>$BQ$166</f>
        <v>16.41</v>
      </c>
      <c r="BI230" s="220">
        <f t="shared" ref="BI230:BI247" si="106">SUMPRODUCT(($BP$146:$BP$163=$AZ230)*($BQ$146:$BQ$163=BI$173)*($BS$146:$BS$163=BJ230)*$BR$146:$BR$163)</f>
        <v>0</v>
      </c>
      <c r="BJ230" s="30">
        <f>$BQ$166</f>
        <v>16.41</v>
      </c>
      <c r="BK230" s="220">
        <f t="shared" ref="BK230:BK247" si="107">SUMPRODUCT(($BP$146:$BP$163=$AZ230)*($BQ$146:$BQ$163=BK$173)*($BS$146:$BS$163=BL230)*$BR$146:$BR$163)</f>
        <v>0</v>
      </c>
      <c r="BL230" s="30">
        <f>$BQ$166</f>
        <v>16.41</v>
      </c>
      <c r="BM230" s="220">
        <f t="shared" ref="BM230:BM247" si="108">SUMPRODUCT(($BP$146:$BP$163=$AZ230)*($BQ$146:$BQ$163=BM$173)*($BS$146:$BS$163=BN230)*$BR$146:$BR$163)</f>
        <v>0</v>
      </c>
      <c r="BN230" s="30">
        <f>$BQ$166</f>
        <v>16.41</v>
      </c>
      <c r="BO230" s="220">
        <f t="shared" ref="BO230:BO247" si="109">SUMPRODUCT(($BP$146:$BP$163=$AZ230)*($BQ$146:$BQ$163=BO$173)*($BS$146:$BS$163=BP230)*$BR$146:$BR$163)</f>
        <v>0</v>
      </c>
      <c r="BP230" s="30">
        <f>$BQ$166</f>
        <v>16.41</v>
      </c>
      <c r="BQ230" s="220">
        <f t="shared" ref="BQ230:BQ247" si="110">SUMPRODUCT(($BP$146:$BP$163=$AZ230)*($BQ$146:$BQ$163=BQ$173)*($BS$146:$BS$163=BR230)*$BR$146:$BR$163)</f>
        <v>0</v>
      </c>
      <c r="BR230" s="30">
        <f>$BQ$166</f>
        <v>16.41</v>
      </c>
      <c r="BS230" s="220">
        <f t="shared" ref="BS230:BS247" si="111">SUMPRODUCT(($BP$146:$BP$163=$AZ230)*($BQ$146:$BQ$163=BS$173)*($BS$146:$BS$163=BT230)*$BR$146:$BR$163)</f>
        <v>0</v>
      </c>
      <c r="BT230" s="30">
        <f>$BQ$166</f>
        <v>16.41</v>
      </c>
      <c r="BU230" s="220">
        <f t="shared" ref="BU230:BU247" si="112">SUMPRODUCT(($BP$146:$BP$163=$AZ230)*($BQ$146:$BQ$163=BU$173)*($BS$146:$BS$163=BV230)*$BR$146:$BR$163)</f>
        <v>0</v>
      </c>
      <c r="BV230" s="30">
        <f>$BQ$166</f>
        <v>16.41</v>
      </c>
      <c r="BW230" s="220">
        <f t="shared" ref="BW230:BW247" si="113">SUMPRODUCT(($BP$146:$BP$163=$AZ230)*($BQ$146:$BQ$163=BW$173)*($BS$146:$BS$163=BX230)*$BR$146:$BR$163)</f>
        <v>0</v>
      </c>
      <c r="BX230" s="30">
        <f>$BQ$166</f>
        <v>16.41</v>
      </c>
      <c r="BY230" s="220">
        <f t="shared" ref="BY230:BY247" si="114">SUMPRODUCT(($BP$146:$BP$163=$AZ230)*($BQ$146:$BQ$163=BY$173)*($BS$146:$BS$163=BZ230)*$BR$146:$BR$163)</f>
        <v>0</v>
      </c>
      <c r="BZ230" s="30">
        <f>$BQ$166</f>
        <v>16.41</v>
      </c>
      <c r="CA230" s="220">
        <f t="shared" ref="CA230:CA247" si="115">SUMPRODUCT(($BP$146:$BP$163=$AZ230)*($BQ$146:$BQ$163=CA$173)*($BS$146:$BS$163=CB230)*$BR$146:$BR$163)</f>
        <v>0</v>
      </c>
      <c r="CB230" s="30">
        <f>$BQ$166</f>
        <v>16.41</v>
      </c>
      <c r="CC230" s="220">
        <f t="shared" ref="CC230:CC247" si="116">SUMPRODUCT(($BP$146:$BP$163=$AZ230)*($BQ$146:$BQ$163=CC$173)*($BS$146:$BS$163=CD230)*$BR$146:$BR$163)</f>
        <v>0</v>
      </c>
      <c r="CD230" s="30">
        <f>$BQ$166</f>
        <v>16.41</v>
      </c>
      <c r="CE230" s="220">
        <f t="shared" ref="CE230:CE247" si="117">SUMPRODUCT(($BP$146:$BP$163=$AZ230)*($BQ$146:$BQ$163=CE$173)*($BS$146:$BS$163=CF230)*$BR$146:$BR$163)</f>
        <v>0</v>
      </c>
      <c r="CF230" s="30">
        <f>$BQ$166</f>
        <v>16.41</v>
      </c>
      <c r="CG230" s="146">
        <v>0</v>
      </c>
      <c r="CH230" s="146">
        <v>0</v>
      </c>
      <c r="CI230" s="146">
        <v>0</v>
      </c>
      <c r="CZ230" s="1" t="s">
        <v>172</v>
      </c>
      <c r="DA230" s="1" t="s">
        <v>142</v>
      </c>
      <c r="DB230" s="1">
        <f t="shared" si="98"/>
        <v>4000</v>
      </c>
      <c r="DC230" s="1">
        <f t="shared" si="98"/>
        <v>0</v>
      </c>
      <c r="DD230" s="146">
        <f t="shared" si="99"/>
        <v>16.41</v>
      </c>
      <c r="DE230" s="146"/>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7">
        <f t="array" ref="AX231">IF(SUM($C$197:$C$203)=0,$D$67,MIN(IF($C$197:$C$203&gt;0,$B$197:$B$203)))</f>
        <v>45733</v>
      </c>
      <c r="AY231" s="257">
        <f t="array" ref="AY231">IF(SUM($C$197:$C$203)=0,$AB$67,MAX(IF($C$197:$C$203&gt;0,$B$197:$B$203)))</f>
        <v>45739</v>
      </c>
      <c r="AZ231" s="258">
        <f t="shared" si="101"/>
        <v>9</v>
      </c>
      <c r="BA231" s="220">
        <f t="shared" si="102"/>
        <v>0</v>
      </c>
      <c r="BB231" s="30">
        <f>$BQ$167</f>
        <v>0</v>
      </c>
      <c r="BC231" s="220">
        <f t="shared" si="103"/>
        <v>0</v>
      </c>
      <c r="BD231" s="30">
        <f>$BQ$167</f>
        <v>0</v>
      </c>
      <c r="BE231" s="220">
        <f t="shared" si="104"/>
        <v>0</v>
      </c>
      <c r="BF231" s="30">
        <f>$BQ$167</f>
        <v>0</v>
      </c>
      <c r="BG231" s="220">
        <f t="shared" si="105"/>
        <v>0</v>
      </c>
      <c r="BH231" s="30">
        <f>$BQ$167</f>
        <v>0</v>
      </c>
      <c r="BI231" s="220">
        <f t="shared" si="106"/>
        <v>0</v>
      </c>
      <c r="BJ231" s="30">
        <f>$BQ$167</f>
        <v>0</v>
      </c>
      <c r="BK231" s="220">
        <f t="shared" si="107"/>
        <v>0</v>
      </c>
      <c r="BL231" s="30">
        <f>$BQ$167</f>
        <v>0</v>
      </c>
      <c r="BM231" s="220">
        <f t="shared" si="108"/>
        <v>0</v>
      </c>
      <c r="BN231" s="30">
        <f>$BQ$167</f>
        <v>0</v>
      </c>
      <c r="BO231" s="220">
        <f t="shared" si="109"/>
        <v>0</v>
      </c>
      <c r="BP231" s="30">
        <f>$BQ$167</f>
        <v>0</v>
      </c>
      <c r="BQ231" s="220">
        <f t="shared" si="110"/>
        <v>0</v>
      </c>
      <c r="BR231" s="30">
        <f>$BQ$167</f>
        <v>0</v>
      </c>
      <c r="BS231" s="220">
        <f t="shared" si="111"/>
        <v>0</v>
      </c>
      <c r="BT231" s="30">
        <f>$BQ$167</f>
        <v>0</v>
      </c>
      <c r="BU231" s="220">
        <f t="shared" si="112"/>
        <v>0</v>
      </c>
      <c r="BV231" s="30">
        <f>$BQ$167</f>
        <v>0</v>
      </c>
      <c r="BW231" s="220">
        <f t="shared" si="113"/>
        <v>0</v>
      </c>
      <c r="BX231" s="30">
        <f>$BQ$167</f>
        <v>0</v>
      </c>
      <c r="BY231" s="220">
        <f t="shared" si="114"/>
        <v>0</v>
      </c>
      <c r="BZ231" s="30">
        <f>$BQ$167</f>
        <v>0</v>
      </c>
      <c r="CA231" s="220">
        <f t="shared" si="115"/>
        <v>0</v>
      </c>
      <c r="CB231" s="30">
        <f>$BQ$167</f>
        <v>0</v>
      </c>
      <c r="CC231" s="220">
        <f t="shared" si="116"/>
        <v>0</v>
      </c>
      <c r="CD231" s="30">
        <f>$BQ$167</f>
        <v>0</v>
      </c>
      <c r="CE231" s="220">
        <f t="shared" si="117"/>
        <v>0</v>
      </c>
      <c r="CF231" s="30">
        <f>$BQ$167</f>
        <v>0</v>
      </c>
      <c r="CG231" s="146">
        <v>0</v>
      </c>
      <c r="CH231" s="146">
        <v>0</v>
      </c>
      <c r="CI231" s="146">
        <v>0</v>
      </c>
      <c r="CZ231" s="1" t="s">
        <v>173</v>
      </c>
      <c r="DA231" s="1" t="s">
        <v>140</v>
      </c>
      <c r="DB231" s="1">
        <f t="shared" si="98"/>
        <v>4000</v>
      </c>
      <c r="DC231" s="1">
        <f t="shared" si="98"/>
        <v>0</v>
      </c>
      <c r="DD231" s="146">
        <f t="shared" si="99"/>
        <v>16.41</v>
      </c>
      <c r="DE231" s="146"/>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7">
        <f t="array" ref="AX232">IF(SUM($C$197:$C$203)=0,$D$67,MIN(IF($C$197:$C$203&gt;0,$B$197:$B$203)))</f>
        <v>45733</v>
      </c>
      <c r="AY232" s="257">
        <f t="array" ref="AY232">IF(SUM($C$197:$C$203)=0,$AB$67,MAX(IF($C$197:$C$203&gt;0,$B$197:$B$203)))</f>
        <v>45739</v>
      </c>
      <c r="AZ232" s="258">
        <f t="shared" si="101"/>
        <v>9</v>
      </c>
      <c r="BA232" s="220">
        <f t="shared" si="102"/>
        <v>0</v>
      </c>
      <c r="BB232" s="30">
        <f>$BQ$168</f>
        <v>0</v>
      </c>
      <c r="BC232" s="220">
        <f t="shared" si="103"/>
        <v>0</v>
      </c>
      <c r="BD232" s="30">
        <f>$BQ$168</f>
        <v>0</v>
      </c>
      <c r="BE232" s="220">
        <f t="shared" si="104"/>
        <v>0</v>
      </c>
      <c r="BF232" s="30">
        <f>$BQ$168</f>
        <v>0</v>
      </c>
      <c r="BG232" s="220">
        <f t="shared" si="105"/>
        <v>0</v>
      </c>
      <c r="BH232" s="30">
        <f>$BQ$168</f>
        <v>0</v>
      </c>
      <c r="BI232" s="220">
        <f t="shared" si="106"/>
        <v>0</v>
      </c>
      <c r="BJ232" s="30">
        <f>$BQ$168</f>
        <v>0</v>
      </c>
      <c r="BK232" s="220">
        <f t="shared" si="107"/>
        <v>0</v>
      </c>
      <c r="BL232" s="30">
        <f>$BQ$168</f>
        <v>0</v>
      </c>
      <c r="BM232" s="220">
        <f t="shared" si="108"/>
        <v>0</v>
      </c>
      <c r="BN232" s="30">
        <f>$BQ$168</f>
        <v>0</v>
      </c>
      <c r="BO232" s="220">
        <f t="shared" si="109"/>
        <v>0</v>
      </c>
      <c r="BP232" s="30">
        <f>$BQ$168</f>
        <v>0</v>
      </c>
      <c r="BQ232" s="220">
        <f t="shared" si="110"/>
        <v>0</v>
      </c>
      <c r="BR232" s="30">
        <f>$BQ$168</f>
        <v>0</v>
      </c>
      <c r="BS232" s="220">
        <f t="shared" si="111"/>
        <v>0</v>
      </c>
      <c r="BT232" s="30">
        <f>$BQ$168</f>
        <v>0</v>
      </c>
      <c r="BU232" s="220">
        <f t="shared" si="112"/>
        <v>0</v>
      </c>
      <c r="BV232" s="30">
        <f>$BQ$168</f>
        <v>0</v>
      </c>
      <c r="BW232" s="220">
        <f t="shared" si="113"/>
        <v>0</v>
      </c>
      <c r="BX232" s="30">
        <f>$BQ$168</f>
        <v>0</v>
      </c>
      <c r="BY232" s="220">
        <f t="shared" si="114"/>
        <v>0</v>
      </c>
      <c r="BZ232" s="30">
        <f>$BQ$168</f>
        <v>0</v>
      </c>
      <c r="CA232" s="220">
        <f t="shared" si="115"/>
        <v>0</v>
      </c>
      <c r="CB232" s="30">
        <f>$BQ$168</f>
        <v>0</v>
      </c>
      <c r="CC232" s="220">
        <f t="shared" si="116"/>
        <v>0</v>
      </c>
      <c r="CD232" s="30">
        <f>$BQ$168</f>
        <v>0</v>
      </c>
      <c r="CE232" s="220">
        <f t="shared" si="117"/>
        <v>0</v>
      </c>
      <c r="CF232" s="30">
        <f>$BQ$168</f>
        <v>0</v>
      </c>
      <c r="CG232" s="146">
        <v>0</v>
      </c>
      <c r="CH232" s="146">
        <v>0</v>
      </c>
      <c r="CI232" s="146">
        <v>0</v>
      </c>
      <c r="CZ232" s="1" t="s">
        <v>173</v>
      </c>
      <c r="DA232" s="1" t="s">
        <v>141</v>
      </c>
      <c r="DB232" s="1">
        <f t="shared" si="98"/>
        <v>4000</v>
      </c>
      <c r="DC232" s="1">
        <f t="shared" si="98"/>
        <v>0</v>
      </c>
      <c r="DD232" s="146">
        <f t="shared" si="99"/>
        <v>16.41</v>
      </c>
      <c r="DE232" s="146"/>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7">
        <f t="array" ref="AX233">IF(SUM($C$197:$C$203)=0,$D$67,MIN(IF($C$197:$C$203&gt;0,$B$197:$B$203)))</f>
        <v>45733</v>
      </c>
      <c r="AY233" s="257">
        <f t="array" ref="AY233">IF(SUM($C$197:$C$203)=0,$AB$67,MAX(IF($C$197:$C$203&gt;0,$B$197:$B$203)))</f>
        <v>45739</v>
      </c>
      <c r="AZ233" s="258">
        <f t="shared" si="101"/>
        <v>9</v>
      </c>
      <c r="BA233" s="220">
        <f t="shared" si="102"/>
        <v>0</v>
      </c>
      <c r="BB233" s="30">
        <f>$BQ$169</f>
        <v>0</v>
      </c>
      <c r="BC233" s="220">
        <f t="shared" si="103"/>
        <v>0</v>
      </c>
      <c r="BD233" s="30">
        <f>$BQ$169</f>
        <v>0</v>
      </c>
      <c r="BE233" s="220">
        <f t="shared" si="104"/>
        <v>0</v>
      </c>
      <c r="BF233" s="30">
        <f>$BQ$169</f>
        <v>0</v>
      </c>
      <c r="BG233" s="220">
        <f t="shared" si="105"/>
        <v>0</v>
      </c>
      <c r="BH233" s="30">
        <f>$BQ$169</f>
        <v>0</v>
      </c>
      <c r="BI233" s="220">
        <f t="shared" si="106"/>
        <v>0</v>
      </c>
      <c r="BJ233" s="30">
        <f>$BQ$169</f>
        <v>0</v>
      </c>
      <c r="BK233" s="220">
        <f t="shared" si="107"/>
        <v>0</v>
      </c>
      <c r="BL233" s="30">
        <f>$BQ$169</f>
        <v>0</v>
      </c>
      <c r="BM233" s="220">
        <f t="shared" si="108"/>
        <v>0</v>
      </c>
      <c r="BN233" s="30">
        <f>$BQ$169</f>
        <v>0</v>
      </c>
      <c r="BO233" s="220">
        <f t="shared" si="109"/>
        <v>0</v>
      </c>
      <c r="BP233" s="30">
        <f>$BQ$169</f>
        <v>0</v>
      </c>
      <c r="BQ233" s="220">
        <f t="shared" si="110"/>
        <v>0</v>
      </c>
      <c r="BR233" s="30">
        <f>$BQ$169</f>
        <v>0</v>
      </c>
      <c r="BS233" s="220">
        <f t="shared" si="111"/>
        <v>0</v>
      </c>
      <c r="BT233" s="30">
        <f>$BQ$169</f>
        <v>0</v>
      </c>
      <c r="BU233" s="220">
        <f t="shared" si="112"/>
        <v>0</v>
      </c>
      <c r="BV233" s="30">
        <f>$BQ$169</f>
        <v>0</v>
      </c>
      <c r="BW233" s="220">
        <f t="shared" si="113"/>
        <v>0</v>
      </c>
      <c r="BX233" s="30">
        <f>$BQ$169</f>
        <v>0</v>
      </c>
      <c r="BY233" s="220">
        <f t="shared" si="114"/>
        <v>0</v>
      </c>
      <c r="BZ233" s="30">
        <f>$BQ$169</f>
        <v>0</v>
      </c>
      <c r="CA233" s="220">
        <f t="shared" si="115"/>
        <v>0</v>
      </c>
      <c r="CB233" s="30">
        <f>$BQ$169</f>
        <v>0</v>
      </c>
      <c r="CC233" s="220">
        <f t="shared" si="116"/>
        <v>0</v>
      </c>
      <c r="CD233" s="30">
        <f>$BQ$169</f>
        <v>0</v>
      </c>
      <c r="CE233" s="220">
        <f t="shared" si="117"/>
        <v>0</v>
      </c>
      <c r="CF233" s="30">
        <f>$BQ$169</f>
        <v>0</v>
      </c>
      <c r="CG233" s="146">
        <v>0</v>
      </c>
      <c r="CH233" s="146">
        <v>0</v>
      </c>
      <c r="CI233" s="146">
        <v>0</v>
      </c>
      <c r="CZ233" s="1" t="s">
        <v>173</v>
      </c>
      <c r="DA233" s="1" t="s">
        <v>142</v>
      </c>
      <c r="DB233" s="1">
        <f t="shared" si="98"/>
        <v>4000</v>
      </c>
      <c r="DC233" s="1">
        <f t="shared" si="98"/>
        <v>0</v>
      </c>
      <c r="DD233" s="146">
        <f t="shared" si="99"/>
        <v>16.41</v>
      </c>
      <c r="DE233" s="146"/>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7">
        <f t="array" ref="AX234">IF(SUM($C$197:$C$203)=0,$D$67,MIN(IF($C$197:$C$203&gt;0,$B$197:$B$203)))</f>
        <v>45733</v>
      </c>
      <c r="AY234" s="257">
        <f t="array" ref="AY234">IF(SUM($C$197:$C$203)=0,$AB$67,MAX(IF($C$197:$C$203&gt;0,$B$197:$B$203)))</f>
        <v>45739</v>
      </c>
      <c r="AZ234" s="258">
        <f t="shared" si="101"/>
        <v>9</v>
      </c>
      <c r="BA234" s="220">
        <f t="shared" si="102"/>
        <v>0</v>
      </c>
      <c r="BB234" s="30">
        <f>$BQ$170</f>
        <v>0</v>
      </c>
      <c r="BC234" s="220">
        <f t="shared" si="103"/>
        <v>0</v>
      </c>
      <c r="BD234" s="30">
        <f>$BQ$170</f>
        <v>0</v>
      </c>
      <c r="BE234" s="220">
        <f t="shared" si="104"/>
        <v>0</v>
      </c>
      <c r="BF234" s="30">
        <f>$BQ$170</f>
        <v>0</v>
      </c>
      <c r="BG234" s="220">
        <f t="shared" si="105"/>
        <v>0</v>
      </c>
      <c r="BH234" s="30">
        <f>$BQ$170</f>
        <v>0</v>
      </c>
      <c r="BI234" s="220">
        <f t="shared" si="106"/>
        <v>0</v>
      </c>
      <c r="BJ234" s="30">
        <f>$BQ$170</f>
        <v>0</v>
      </c>
      <c r="BK234" s="220">
        <f t="shared" si="107"/>
        <v>0</v>
      </c>
      <c r="BL234" s="30">
        <f>$BQ$170</f>
        <v>0</v>
      </c>
      <c r="BM234" s="220">
        <f t="shared" si="108"/>
        <v>0</v>
      </c>
      <c r="BN234" s="30">
        <f>$BQ$170</f>
        <v>0</v>
      </c>
      <c r="BO234" s="220">
        <f t="shared" si="109"/>
        <v>0</v>
      </c>
      <c r="BP234" s="30">
        <f>$BQ$170</f>
        <v>0</v>
      </c>
      <c r="BQ234" s="220">
        <f t="shared" si="110"/>
        <v>0</v>
      </c>
      <c r="BR234" s="30">
        <f>$BQ$170</f>
        <v>0</v>
      </c>
      <c r="BS234" s="220">
        <f t="shared" si="111"/>
        <v>0</v>
      </c>
      <c r="BT234" s="30">
        <f>$BQ$170</f>
        <v>0</v>
      </c>
      <c r="BU234" s="220">
        <f t="shared" si="112"/>
        <v>0</v>
      </c>
      <c r="BV234" s="30">
        <f>$BQ$170</f>
        <v>0</v>
      </c>
      <c r="BW234" s="220">
        <f t="shared" si="113"/>
        <v>0</v>
      </c>
      <c r="BX234" s="30">
        <f>$BQ$170</f>
        <v>0</v>
      </c>
      <c r="BY234" s="220">
        <f t="shared" si="114"/>
        <v>0</v>
      </c>
      <c r="BZ234" s="30">
        <f>$BQ$170</f>
        <v>0</v>
      </c>
      <c r="CA234" s="220">
        <f t="shared" si="115"/>
        <v>0</v>
      </c>
      <c r="CB234" s="30">
        <f>$BQ$170</f>
        <v>0</v>
      </c>
      <c r="CC234" s="220">
        <f t="shared" si="116"/>
        <v>0</v>
      </c>
      <c r="CD234" s="30">
        <f>$BQ$170</f>
        <v>0</v>
      </c>
      <c r="CE234" s="220">
        <f t="shared" si="117"/>
        <v>0</v>
      </c>
      <c r="CF234" s="30">
        <f>$BQ$170</f>
        <v>0</v>
      </c>
      <c r="CG234" s="146">
        <v>0</v>
      </c>
      <c r="CH234" s="146">
        <v>0</v>
      </c>
      <c r="CI234" s="146">
        <v>0</v>
      </c>
      <c r="CZ234" s="1" t="s">
        <v>173</v>
      </c>
      <c r="DA234" s="1" t="s">
        <v>140</v>
      </c>
      <c r="DB234" s="1">
        <f t="shared" si="98"/>
        <v>4000</v>
      </c>
      <c r="DC234" s="1">
        <f t="shared" si="98"/>
        <v>0</v>
      </c>
      <c r="DD234" s="146">
        <f t="shared" si="99"/>
        <v>16.41</v>
      </c>
      <c r="DE234" s="146"/>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7">
        <f t="array" ref="AX235">IF(SUM($C$197:$C$203)=0,$D$67,MIN(IF($C$197:$C$203&gt;0,$B$197:$B$203)))</f>
        <v>45733</v>
      </c>
      <c r="AY235" s="257">
        <f t="array" ref="AY235">IF(SUM($C$197:$C$203)=0,$AB$67,MAX(IF($C$197:$C$203&gt;0,$B$197:$B$203)))</f>
        <v>45739</v>
      </c>
      <c r="AZ235" s="258">
        <f t="shared" si="101"/>
        <v>9</v>
      </c>
      <c r="BA235" s="220">
        <f t="shared" si="102"/>
        <v>0</v>
      </c>
      <c r="BB235" s="30">
        <f>$BQ$171</f>
        <v>0</v>
      </c>
      <c r="BC235" s="220">
        <f t="shared" si="103"/>
        <v>0</v>
      </c>
      <c r="BD235" s="30">
        <f>$BQ$171</f>
        <v>0</v>
      </c>
      <c r="BE235" s="220">
        <f t="shared" si="104"/>
        <v>0</v>
      </c>
      <c r="BF235" s="30">
        <f>$BQ$171</f>
        <v>0</v>
      </c>
      <c r="BG235" s="220">
        <f t="shared" si="105"/>
        <v>0</v>
      </c>
      <c r="BH235" s="30">
        <f>$BQ$171</f>
        <v>0</v>
      </c>
      <c r="BI235" s="220">
        <f t="shared" si="106"/>
        <v>0</v>
      </c>
      <c r="BJ235" s="30">
        <f>$BQ$171</f>
        <v>0</v>
      </c>
      <c r="BK235" s="220">
        <f t="shared" si="107"/>
        <v>0</v>
      </c>
      <c r="BL235" s="30">
        <f>$BQ$171</f>
        <v>0</v>
      </c>
      <c r="BM235" s="220">
        <f t="shared" si="108"/>
        <v>0</v>
      </c>
      <c r="BN235" s="30">
        <f>$BQ$171</f>
        <v>0</v>
      </c>
      <c r="BO235" s="220">
        <f t="shared" si="109"/>
        <v>0</v>
      </c>
      <c r="BP235" s="30">
        <f>$BQ$171</f>
        <v>0</v>
      </c>
      <c r="BQ235" s="220">
        <f t="shared" si="110"/>
        <v>0</v>
      </c>
      <c r="BR235" s="30">
        <f>$BQ$171</f>
        <v>0</v>
      </c>
      <c r="BS235" s="220">
        <f t="shared" si="111"/>
        <v>0</v>
      </c>
      <c r="BT235" s="30">
        <f>$BQ$171</f>
        <v>0</v>
      </c>
      <c r="BU235" s="220">
        <f t="shared" si="112"/>
        <v>0</v>
      </c>
      <c r="BV235" s="30">
        <f>$BQ$171</f>
        <v>0</v>
      </c>
      <c r="BW235" s="220">
        <f t="shared" si="113"/>
        <v>0</v>
      </c>
      <c r="BX235" s="30">
        <f>$BQ$171</f>
        <v>0</v>
      </c>
      <c r="BY235" s="220">
        <f t="shared" si="114"/>
        <v>0</v>
      </c>
      <c r="BZ235" s="30">
        <f>$BQ$171</f>
        <v>0</v>
      </c>
      <c r="CA235" s="220">
        <f t="shared" si="115"/>
        <v>0</v>
      </c>
      <c r="CB235" s="30">
        <f>$BQ$171</f>
        <v>0</v>
      </c>
      <c r="CC235" s="220">
        <f t="shared" si="116"/>
        <v>0</v>
      </c>
      <c r="CD235" s="30">
        <f>$BQ$171</f>
        <v>0</v>
      </c>
      <c r="CE235" s="220">
        <f t="shared" si="117"/>
        <v>0</v>
      </c>
      <c r="CF235" s="30">
        <f>$BQ$171</f>
        <v>0</v>
      </c>
      <c r="CG235" s="146">
        <v>0</v>
      </c>
      <c r="CH235" s="146">
        <v>0</v>
      </c>
      <c r="CI235" s="146">
        <v>0</v>
      </c>
      <c r="CZ235" s="1" t="s">
        <v>173</v>
      </c>
      <c r="DA235" s="1" t="s">
        <v>141</v>
      </c>
      <c r="DB235" s="1">
        <f t="shared" si="98"/>
        <v>4000</v>
      </c>
      <c r="DC235" s="1">
        <f t="shared" si="98"/>
        <v>0</v>
      </c>
      <c r="DD235" s="146">
        <f t="shared" si="99"/>
        <v>16.41</v>
      </c>
      <c r="DE235" s="146"/>
    </row>
    <row r="236" spans="43:109" hidden="1" x14ac:dyDescent="0.25">
      <c r="AQ236" s="61"/>
      <c r="AR236" s="1">
        <f>COUNTIF($AS$176:$AS235,$AS236)</f>
        <v>0</v>
      </c>
      <c r="AS236" s="1" t="str">
        <f t="shared" si="52"/>
        <v>0549218</v>
      </c>
      <c r="AU236" s="1" t="str">
        <f t="shared" si="53"/>
        <v>0549218</v>
      </c>
      <c r="AV236" s="1">
        <f>COUNTIF($AS$176:$AS235,$AS236)</f>
        <v>0</v>
      </c>
      <c r="AW236" s="8" t="str">
        <f t="shared" si="54"/>
        <v>Ignore me</v>
      </c>
      <c r="AX236" s="257">
        <f t="array" ref="AX236">IF(SUM($C$197:$C$203)=0,$D$67,MIN(IF($C$197:$C$203&gt;0,$B$197:$B$203)))</f>
        <v>45733</v>
      </c>
      <c r="AY236" s="257">
        <f t="array" ref="AY236">IF(SUM($C$197:$C$203)=0,$AB$67,MAX(IF($C$197:$C$203&gt;0,$B$197:$B$203)))</f>
        <v>45739</v>
      </c>
      <c r="AZ236" s="258">
        <f t="shared" ref="AZ236:AZ241" si="118">$H$108</f>
        <v>0</v>
      </c>
      <c r="BA236" s="220">
        <f t="shared" si="102"/>
        <v>0</v>
      </c>
      <c r="BB236" s="30">
        <f>$BQ$166</f>
        <v>16.41</v>
      </c>
      <c r="BC236" s="220">
        <f t="shared" si="103"/>
        <v>0</v>
      </c>
      <c r="BD236" s="30">
        <f>$BQ$166</f>
        <v>16.41</v>
      </c>
      <c r="BE236" s="220">
        <f t="shared" si="104"/>
        <v>0</v>
      </c>
      <c r="BF236" s="30">
        <f>$BQ$166</f>
        <v>16.41</v>
      </c>
      <c r="BG236" s="220">
        <f t="shared" si="105"/>
        <v>0</v>
      </c>
      <c r="BH236" s="30">
        <f>$BQ$166</f>
        <v>16.41</v>
      </c>
      <c r="BI236" s="220">
        <f t="shared" si="106"/>
        <v>0</v>
      </c>
      <c r="BJ236" s="30">
        <f>$BQ$166</f>
        <v>16.41</v>
      </c>
      <c r="BK236" s="220">
        <f t="shared" si="107"/>
        <v>0</v>
      </c>
      <c r="BL236" s="30">
        <f>$BQ$166</f>
        <v>16.41</v>
      </c>
      <c r="BM236" s="220">
        <f t="shared" si="108"/>
        <v>0</v>
      </c>
      <c r="BN236" s="30">
        <f>$BQ$166</f>
        <v>16.41</v>
      </c>
      <c r="BO236" s="220">
        <f t="shared" si="109"/>
        <v>0</v>
      </c>
      <c r="BP236" s="30">
        <f>$BQ$166</f>
        <v>16.41</v>
      </c>
      <c r="BQ236" s="220">
        <f t="shared" si="110"/>
        <v>0</v>
      </c>
      <c r="BR236" s="30">
        <f>$BQ$166</f>
        <v>16.41</v>
      </c>
      <c r="BS236" s="220">
        <f t="shared" si="111"/>
        <v>0</v>
      </c>
      <c r="BT236" s="30">
        <f>$BQ$166</f>
        <v>16.41</v>
      </c>
      <c r="BU236" s="220">
        <f t="shared" si="112"/>
        <v>0</v>
      </c>
      <c r="BV236" s="30">
        <f>$BQ$166</f>
        <v>16.41</v>
      </c>
      <c r="BW236" s="220">
        <f t="shared" si="113"/>
        <v>0</v>
      </c>
      <c r="BX236" s="30">
        <f>$BQ$166</f>
        <v>16.41</v>
      </c>
      <c r="BY236" s="220">
        <f t="shared" si="114"/>
        <v>0</v>
      </c>
      <c r="BZ236" s="30">
        <f>$BQ$166</f>
        <v>16.41</v>
      </c>
      <c r="CA236" s="220">
        <f t="shared" si="115"/>
        <v>0</v>
      </c>
      <c r="CB236" s="30">
        <f>$BQ$166</f>
        <v>16.41</v>
      </c>
      <c r="CC236" s="220">
        <f t="shared" si="116"/>
        <v>0</v>
      </c>
      <c r="CD236" s="30">
        <f>$BQ$166</f>
        <v>16.41</v>
      </c>
      <c r="CE236" s="220">
        <f t="shared" si="117"/>
        <v>0</v>
      </c>
      <c r="CF236" s="30">
        <f>$BQ$166</f>
        <v>16.41</v>
      </c>
      <c r="CG236" s="146">
        <v>0</v>
      </c>
      <c r="CH236" s="146">
        <v>0</v>
      </c>
      <c r="CI236" s="146">
        <v>0</v>
      </c>
      <c r="CZ236" s="1" t="s">
        <v>173</v>
      </c>
      <c r="DA236" s="1" t="s">
        <v>142</v>
      </c>
      <c r="DB236" s="1">
        <f t="shared" si="98"/>
        <v>4000</v>
      </c>
      <c r="DC236" s="1">
        <f t="shared" si="98"/>
        <v>0</v>
      </c>
      <c r="DD236" s="146">
        <f t="shared" si="99"/>
        <v>16.41</v>
      </c>
      <c r="DE236" s="146"/>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7">
        <f t="array" ref="AX237">IF(SUM($C$197:$C$203)=0,$D$67,MIN(IF($C$197:$C$203&gt;0,$B$197:$B$203)))</f>
        <v>45733</v>
      </c>
      <c r="AY237" s="257">
        <f t="array" ref="AY237">IF(SUM($C$197:$C$203)=0,$AB$67,MAX(IF($C$197:$C$203&gt;0,$B$197:$B$203)))</f>
        <v>45739</v>
      </c>
      <c r="AZ237" s="258">
        <f t="shared" si="118"/>
        <v>0</v>
      </c>
      <c r="BA237" s="220">
        <f t="shared" si="102"/>
        <v>0</v>
      </c>
      <c r="BB237" s="30">
        <f>$BQ$167</f>
        <v>0</v>
      </c>
      <c r="BC237" s="220">
        <f t="shared" si="103"/>
        <v>0</v>
      </c>
      <c r="BD237" s="30">
        <f>$BQ$167</f>
        <v>0</v>
      </c>
      <c r="BE237" s="220">
        <f t="shared" si="104"/>
        <v>0</v>
      </c>
      <c r="BF237" s="30">
        <f>$BQ$167</f>
        <v>0</v>
      </c>
      <c r="BG237" s="220">
        <f t="shared" si="105"/>
        <v>0</v>
      </c>
      <c r="BH237" s="30">
        <f>$BQ$167</f>
        <v>0</v>
      </c>
      <c r="BI237" s="220">
        <f t="shared" si="106"/>
        <v>0</v>
      </c>
      <c r="BJ237" s="30">
        <f>$BQ$167</f>
        <v>0</v>
      </c>
      <c r="BK237" s="220">
        <f t="shared" si="107"/>
        <v>0</v>
      </c>
      <c r="BL237" s="30">
        <f>$BQ$167</f>
        <v>0</v>
      </c>
      <c r="BM237" s="220">
        <f t="shared" si="108"/>
        <v>0</v>
      </c>
      <c r="BN237" s="30">
        <f>$BQ$167</f>
        <v>0</v>
      </c>
      <c r="BO237" s="220">
        <f t="shared" si="109"/>
        <v>0</v>
      </c>
      <c r="BP237" s="30">
        <f>$BQ$167</f>
        <v>0</v>
      </c>
      <c r="BQ237" s="220">
        <f t="shared" si="110"/>
        <v>0</v>
      </c>
      <c r="BR237" s="30">
        <f>$BQ$167</f>
        <v>0</v>
      </c>
      <c r="BS237" s="220">
        <f t="shared" si="111"/>
        <v>0</v>
      </c>
      <c r="BT237" s="30">
        <f>$BQ$167</f>
        <v>0</v>
      </c>
      <c r="BU237" s="220">
        <f t="shared" si="112"/>
        <v>0</v>
      </c>
      <c r="BV237" s="30">
        <f>$BQ$167</f>
        <v>0</v>
      </c>
      <c r="BW237" s="220">
        <f t="shared" si="113"/>
        <v>0</v>
      </c>
      <c r="BX237" s="30">
        <f>$BQ$167</f>
        <v>0</v>
      </c>
      <c r="BY237" s="220">
        <f t="shared" si="114"/>
        <v>0</v>
      </c>
      <c r="BZ237" s="30">
        <f>$BQ$167</f>
        <v>0</v>
      </c>
      <c r="CA237" s="220">
        <f t="shared" si="115"/>
        <v>0</v>
      </c>
      <c r="CB237" s="30">
        <f>$BQ$167</f>
        <v>0</v>
      </c>
      <c r="CC237" s="220">
        <f t="shared" si="116"/>
        <v>0</v>
      </c>
      <c r="CD237" s="30">
        <f>$BQ$167</f>
        <v>0</v>
      </c>
      <c r="CE237" s="220">
        <f t="shared" si="117"/>
        <v>0</v>
      </c>
      <c r="CF237" s="30">
        <f>$BQ$167</f>
        <v>0</v>
      </c>
      <c r="CG237" s="146">
        <v>0</v>
      </c>
      <c r="CH237" s="146">
        <v>0</v>
      </c>
      <c r="CI237" s="146">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7">
        <f t="array" ref="AX238">IF(SUM($C$197:$C$203)=0,$D$67,MIN(IF($C$197:$C$203&gt;0,$B$197:$B$203)))</f>
        <v>45733</v>
      </c>
      <c r="AY238" s="257">
        <f t="array" ref="AY238">IF(SUM($C$197:$C$203)=0,$AB$67,MAX(IF($C$197:$C$203&gt;0,$B$197:$B$203)))</f>
        <v>45739</v>
      </c>
      <c r="AZ238" s="258">
        <f t="shared" si="118"/>
        <v>0</v>
      </c>
      <c r="BA238" s="220">
        <f t="shared" si="102"/>
        <v>0</v>
      </c>
      <c r="BB238" s="30">
        <f>$BQ$168</f>
        <v>0</v>
      </c>
      <c r="BC238" s="220">
        <f t="shared" si="103"/>
        <v>0</v>
      </c>
      <c r="BD238" s="30">
        <f>$BQ$168</f>
        <v>0</v>
      </c>
      <c r="BE238" s="220">
        <f t="shared" si="104"/>
        <v>0</v>
      </c>
      <c r="BF238" s="30">
        <f>$BQ$168</f>
        <v>0</v>
      </c>
      <c r="BG238" s="220">
        <f t="shared" si="105"/>
        <v>0</v>
      </c>
      <c r="BH238" s="30">
        <f>$BQ$168</f>
        <v>0</v>
      </c>
      <c r="BI238" s="220">
        <f t="shared" si="106"/>
        <v>0</v>
      </c>
      <c r="BJ238" s="30">
        <f>$BQ$168</f>
        <v>0</v>
      </c>
      <c r="BK238" s="220">
        <f t="shared" si="107"/>
        <v>0</v>
      </c>
      <c r="BL238" s="30">
        <f>$BQ$168</f>
        <v>0</v>
      </c>
      <c r="BM238" s="220">
        <f t="shared" si="108"/>
        <v>0</v>
      </c>
      <c r="BN238" s="30">
        <f>$BQ$168</f>
        <v>0</v>
      </c>
      <c r="BO238" s="220">
        <f t="shared" si="109"/>
        <v>0</v>
      </c>
      <c r="BP238" s="30">
        <f>$BQ$168</f>
        <v>0</v>
      </c>
      <c r="BQ238" s="220">
        <f t="shared" si="110"/>
        <v>0</v>
      </c>
      <c r="BR238" s="30">
        <f>$BQ$168</f>
        <v>0</v>
      </c>
      <c r="BS238" s="220">
        <f t="shared" si="111"/>
        <v>0</v>
      </c>
      <c r="BT238" s="30">
        <f>$BQ$168</f>
        <v>0</v>
      </c>
      <c r="BU238" s="220">
        <f t="shared" si="112"/>
        <v>0</v>
      </c>
      <c r="BV238" s="30">
        <f>$BQ$168</f>
        <v>0</v>
      </c>
      <c r="BW238" s="220">
        <f t="shared" si="113"/>
        <v>0</v>
      </c>
      <c r="BX238" s="30">
        <f>$BQ$168</f>
        <v>0</v>
      </c>
      <c r="BY238" s="220">
        <f t="shared" si="114"/>
        <v>0</v>
      </c>
      <c r="BZ238" s="30">
        <f>$BQ$168</f>
        <v>0</v>
      </c>
      <c r="CA238" s="220">
        <f t="shared" si="115"/>
        <v>0</v>
      </c>
      <c r="CB238" s="30">
        <f>$BQ$168</f>
        <v>0</v>
      </c>
      <c r="CC238" s="220">
        <f t="shared" si="116"/>
        <v>0</v>
      </c>
      <c r="CD238" s="30">
        <f>$BQ$168</f>
        <v>0</v>
      </c>
      <c r="CE238" s="220">
        <f t="shared" si="117"/>
        <v>0</v>
      </c>
      <c r="CF238" s="30">
        <f>$BQ$168</f>
        <v>0</v>
      </c>
      <c r="CG238" s="146">
        <v>0</v>
      </c>
      <c r="CH238" s="146">
        <v>0</v>
      </c>
      <c r="CI238" s="146">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7">
        <f t="array" ref="AX239">IF(SUM($C$197:$C$203)=0,$D$67,MIN(IF($C$197:$C$203&gt;0,$B$197:$B$203)))</f>
        <v>45733</v>
      </c>
      <c r="AY239" s="257">
        <f t="array" ref="AY239">IF(SUM($C$197:$C$203)=0,$AB$67,MAX(IF($C$197:$C$203&gt;0,$B$197:$B$203)))</f>
        <v>45739</v>
      </c>
      <c r="AZ239" s="258">
        <f t="shared" si="118"/>
        <v>0</v>
      </c>
      <c r="BA239" s="220">
        <f t="shared" si="102"/>
        <v>0</v>
      </c>
      <c r="BB239" s="30">
        <f>$BQ$169</f>
        <v>0</v>
      </c>
      <c r="BC239" s="220">
        <f t="shared" si="103"/>
        <v>0</v>
      </c>
      <c r="BD239" s="30">
        <f>$BQ$169</f>
        <v>0</v>
      </c>
      <c r="BE239" s="220">
        <f t="shared" si="104"/>
        <v>0</v>
      </c>
      <c r="BF239" s="30">
        <f>$BQ$169</f>
        <v>0</v>
      </c>
      <c r="BG239" s="220">
        <f t="shared" si="105"/>
        <v>0</v>
      </c>
      <c r="BH239" s="30">
        <f>$BQ$169</f>
        <v>0</v>
      </c>
      <c r="BI239" s="220">
        <f t="shared" si="106"/>
        <v>0</v>
      </c>
      <c r="BJ239" s="30">
        <f>$BQ$169</f>
        <v>0</v>
      </c>
      <c r="BK239" s="220">
        <f t="shared" si="107"/>
        <v>0</v>
      </c>
      <c r="BL239" s="30">
        <f>$BQ$169</f>
        <v>0</v>
      </c>
      <c r="BM239" s="220">
        <f t="shared" si="108"/>
        <v>0</v>
      </c>
      <c r="BN239" s="30">
        <f>$BQ$169</f>
        <v>0</v>
      </c>
      <c r="BO239" s="220">
        <f t="shared" si="109"/>
        <v>0</v>
      </c>
      <c r="BP239" s="30">
        <f>$BQ$169</f>
        <v>0</v>
      </c>
      <c r="BQ239" s="220">
        <f t="shared" si="110"/>
        <v>0</v>
      </c>
      <c r="BR239" s="30">
        <f>$BQ$169</f>
        <v>0</v>
      </c>
      <c r="BS239" s="220">
        <f t="shared" si="111"/>
        <v>0</v>
      </c>
      <c r="BT239" s="30">
        <f>$BQ$169</f>
        <v>0</v>
      </c>
      <c r="BU239" s="220">
        <f t="shared" si="112"/>
        <v>0</v>
      </c>
      <c r="BV239" s="30">
        <f>$BQ$169</f>
        <v>0</v>
      </c>
      <c r="BW239" s="220">
        <f t="shared" si="113"/>
        <v>0</v>
      </c>
      <c r="BX239" s="30">
        <f>$BQ$169</f>
        <v>0</v>
      </c>
      <c r="BY239" s="220">
        <f t="shared" si="114"/>
        <v>0</v>
      </c>
      <c r="BZ239" s="30">
        <f>$BQ$169</f>
        <v>0</v>
      </c>
      <c r="CA239" s="220">
        <f t="shared" si="115"/>
        <v>0</v>
      </c>
      <c r="CB239" s="30">
        <f>$BQ$169</f>
        <v>0</v>
      </c>
      <c r="CC239" s="220">
        <f t="shared" si="116"/>
        <v>0</v>
      </c>
      <c r="CD239" s="30">
        <f>$BQ$169</f>
        <v>0</v>
      </c>
      <c r="CE239" s="220">
        <f t="shared" si="117"/>
        <v>0</v>
      </c>
      <c r="CF239" s="30">
        <f>$BQ$169</f>
        <v>0</v>
      </c>
      <c r="CG239" s="146">
        <v>0</v>
      </c>
      <c r="CH239" s="146">
        <v>0</v>
      </c>
      <c r="CI239" s="146">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7">
        <f t="array" ref="AX240">IF(SUM($C$197:$C$203)=0,$D$67,MIN(IF($C$197:$C$203&gt;0,$B$197:$B$203)))</f>
        <v>45733</v>
      </c>
      <c r="AY240" s="257">
        <f t="array" ref="AY240">IF(SUM($C$197:$C$203)=0,$AB$67,MAX(IF($C$197:$C$203&gt;0,$B$197:$B$203)))</f>
        <v>45739</v>
      </c>
      <c r="AZ240" s="258">
        <f t="shared" si="118"/>
        <v>0</v>
      </c>
      <c r="BA240" s="220">
        <f t="shared" si="102"/>
        <v>0</v>
      </c>
      <c r="BB240" s="30">
        <f>$BQ$170</f>
        <v>0</v>
      </c>
      <c r="BC240" s="220">
        <f t="shared" si="103"/>
        <v>0</v>
      </c>
      <c r="BD240" s="30">
        <f>$BQ$170</f>
        <v>0</v>
      </c>
      <c r="BE240" s="220">
        <f t="shared" si="104"/>
        <v>0</v>
      </c>
      <c r="BF240" s="30">
        <f>$BQ$170</f>
        <v>0</v>
      </c>
      <c r="BG240" s="220">
        <f t="shared" si="105"/>
        <v>0</v>
      </c>
      <c r="BH240" s="30">
        <f>$BQ$170</f>
        <v>0</v>
      </c>
      <c r="BI240" s="220">
        <f t="shared" si="106"/>
        <v>0</v>
      </c>
      <c r="BJ240" s="30">
        <f>$BQ$170</f>
        <v>0</v>
      </c>
      <c r="BK240" s="220">
        <f t="shared" si="107"/>
        <v>0</v>
      </c>
      <c r="BL240" s="30">
        <f>$BQ$170</f>
        <v>0</v>
      </c>
      <c r="BM240" s="220">
        <f t="shared" si="108"/>
        <v>0</v>
      </c>
      <c r="BN240" s="30">
        <f>$BQ$170</f>
        <v>0</v>
      </c>
      <c r="BO240" s="220">
        <f t="shared" si="109"/>
        <v>0</v>
      </c>
      <c r="BP240" s="30">
        <f>$BQ$170</f>
        <v>0</v>
      </c>
      <c r="BQ240" s="220">
        <f t="shared" si="110"/>
        <v>0</v>
      </c>
      <c r="BR240" s="30">
        <f>$BQ$170</f>
        <v>0</v>
      </c>
      <c r="BS240" s="220">
        <f t="shared" si="111"/>
        <v>0</v>
      </c>
      <c r="BT240" s="30">
        <f>$BQ$170</f>
        <v>0</v>
      </c>
      <c r="BU240" s="220">
        <f t="shared" si="112"/>
        <v>0</v>
      </c>
      <c r="BV240" s="30">
        <f>$BQ$170</f>
        <v>0</v>
      </c>
      <c r="BW240" s="220">
        <f t="shared" si="113"/>
        <v>0</v>
      </c>
      <c r="BX240" s="30">
        <f>$BQ$170</f>
        <v>0</v>
      </c>
      <c r="BY240" s="220">
        <f t="shared" si="114"/>
        <v>0</v>
      </c>
      <c r="BZ240" s="30">
        <f>$BQ$170</f>
        <v>0</v>
      </c>
      <c r="CA240" s="220">
        <f t="shared" si="115"/>
        <v>0</v>
      </c>
      <c r="CB240" s="30">
        <f>$BQ$170</f>
        <v>0</v>
      </c>
      <c r="CC240" s="220">
        <f t="shared" si="116"/>
        <v>0</v>
      </c>
      <c r="CD240" s="30">
        <f>$BQ$170</f>
        <v>0</v>
      </c>
      <c r="CE240" s="220">
        <f t="shared" si="117"/>
        <v>0</v>
      </c>
      <c r="CF240" s="30">
        <f>$BQ$170</f>
        <v>0</v>
      </c>
      <c r="CG240" s="146">
        <v>0</v>
      </c>
      <c r="CH240" s="146">
        <v>0</v>
      </c>
      <c r="CI240" s="146">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7">
        <f t="array" ref="AX241">IF(SUM($C$197:$C$203)=0,$D$67,MIN(IF($C$197:$C$203&gt;0,$B$197:$B$203)))</f>
        <v>45733</v>
      </c>
      <c r="AY241" s="257">
        <f t="array" ref="AY241">IF(SUM($C$197:$C$203)=0,$AB$67,MAX(IF($C$197:$C$203&gt;0,$B$197:$B$203)))</f>
        <v>45739</v>
      </c>
      <c r="AZ241" s="258">
        <f t="shared" si="118"/>
        <v>0</v>
      </c>
      <c r="BA241" s="220">
        <f t="shared" si="102"/>
        <v>0</v>
      </c>
      <c r="BB241" s="30">
        <f>$BQ$171</f>
        <v>0</v>
      </c>
      <c r="BC241" s="220">
        <f t="shared" si="103"/>
        <v>0</v>
      </c>
      <c r="BD241" s="30">
        <f>$BQ$171</f>
        <v>0</v>
      </c>
      <c r="BE241" s="220">
        <f t="shared" si="104"/>
        <v>0</v>
      </c>
      <c r="BF241" s="30">
        <f>$BQ$171</f>
        <v>0</v>
      </c>
      <c r="BG241" s="220">
        <f t="shared" si="105"/>
        <v>0</v>
      </c>
      <c r="BH241" s="30">
        <f>$BQ$171</f>
        <v>0</v>
      </c>
      <c r="BI241" s="220">
        <f t="shared" si="106"/>
        <v>0</v>
      </c>
      <c r="BJ241" s="30">
        <f>$BQ$171</f>
        <v>0</v>
      </c>
      <c r="BK241" s="220">
        <f t="shared" si="107"/>
        <v>0</v>
      </c>
      <c r="BL241" s="30">
        <f>$BQ$171</f>
        <v>0</v>
      </c>
      <c r="BM241" s="220">
        <f t="shared" si="108"/>
        <v>0</v>
      </c>
      <c r="BN241" s="30">
        <f>$BQ$171</f>
        <v>0</v>
      </c>
      <c r="BO241" s="220">
        <f t="shared" si="109"/>
        <v>0</v>
      </c>
      <c r="BP241" s="30">
        <f>$BQ$171</f>
        <v>0</v>
      </c>
      <c r="BQ241" s="220">
        <f t="shared" si="110"/>
        <v>0</v>
      </c>
      <c r="BR241" s="30">
        <f>$BQ$171</f>
        <v>0</v>
      </c>
      <c r="BS241" s="220">
        <f t="shared" si="111"/>
        <v>0</v>
      </c>
      <c r="BT241" s="30">
        <f>$BQ$171</f>
        <v>0</v>
      </c>
      <c r="BU241" s="220">
        <f t="shared" si="112"/>
        <v>0</v>
      </c>
      <c r="BV241" s="30">
        <f>$BQ$171</f>
        <v>0</v>
      </c>
      <c r="BW241" s="220">
        <f t="shared" si="113"/>
        <v>0</v>
      </c>
      <c r="BX241" s="30">
        <f>$BQ$171</f>
        <v>0</v>
      </c>
      <c r="BY241" s="220">
        <f t="shared" si="114"/>
        <v>0</v>
      </c>
      <c r="BZ241" s="30">
        <f>$BQ$171</f>
        <v>0</v>
      </c>
      <c r="CA241" s="220">
        <f t="shared" si="115"/>
        <v>0</v>
      </c>
      <c r="CB241" s="30">
        <f>$BQ$171</f>
        <v>0</v>
      </c>
      <c r="CC241" s="220">
        <f t="shared" si="116"/>
        <v>0</v>
      </c>
      <c r="CD241" s="30">
        <f>$BQ$171</f>
        <v>0</v>
      </c>
      <c r="CE241" s="220">
        <f t="shared" si="117"/>
        <v>0</v>
      </c>
      <c r="CF241" s="30">
        <f>$BQ$171</f>
        <v>0</v>
      </c>
      <c r="CG241" s="146">
        <v>0</v>
      </c>
      <c r="CH241" s="146">
        <v>0</v>
      </c>
      <c r="CI241" s="146">
        <v>0</v>
      </c>
    </row>
    <row r="242" spans="43:87" hidden="1" x14ac:dyDescent="0.25">
      <c r="AQ242" s="61"/>
      <c r="AR242" s="1">
        <f>COUNTIF($AS$176:$AS241,$AS242)</f>
        <v>1</v>
      </c>
      <c r="AS242" s="1" t="str">
        <f t="shared" si="119"/>
        <v>0549218</v>
      </c>
      <c r="AU242" s="1" t="str">
        <f t="shared" si="120"/>
        <v>0549218</v>
      </c>
      <c r="AV242" s="1">
        <f>COUNTIF($AS$176:$AS241,$AS242)</f>
        <v>1</v>
      </c>
      <c r="AW242" s="8" t="str">
        <f t="shared" ref="AW242:AW268" si="121">IF(OR((BA242+BC242+BE242+BG242+BI242+BK242+BM242+BO242+BQ242+BS242+BU242+BW242+BY242+CA242+CC242+CE242+CG242)=0,AV242&lt;&gt;0),"Ignore me","Claim")</f>
        <v>Ignore me</v>
      </c>
      <c r="AX242" s="257">
        <f t="array" ref="AX242">IF(SUM($C$197:$C$203)=0,$D$67,MIN(IF($C$197:$C$203&gt;0,$B$197:$B$203)))</f>
        <v>45733</v>
      </c>
      <c r="AY242" s="257">
        <f t="array" ref="AY242">IF(SUM($C$197:$C$203)=0,$AB$67,MAX(IF($C$197:$C$203&gt;0,$B$197:$B$203)))</f>
        <v>45739</v>
      </c>
      <c r="AZ242" s="258">
        <f t="shared" ref="AZ242:AZ247" si="122">$H$109</f>
        <v>0</v>
      </c>
      <c r="BA242" s="220">
        <f t="shared" si="102"/>
        <v>0</v>
      </c>
      <c r="BB242" s="30">
        <f>$BQ$166</f>
        <v>16.41</v>
      </c>
      <c r="BC242" s="220">
        <f t="shared" si="103"/>
        <v>0</v>
      </c>
      <c r="BD242" s="30">
        <f>$BQ$166</f>
        <v>16.41</v>
      </c>
      <c r="BE242" s="220">
        <f t="shared" si="104"/>
        <v>0</v>
      </c>
      <c r="BF242" s="30">
        <f>$BQ$166</f>
        <v>16.41</v>
      </c>
      <c r="BG242" s="220">
        <f t="shared" si="105"/>
        <v>0</v>
      </c>
      <c r="BH242" s="30">
        <f>$BQ$166</f>
        <v>16.41</v>
      </c>
      <c r="BI242" s="220">
        <f t="shared" si="106"/>
        <v>0</v>
      </c>
      <c r="BJ242" s="30">
        <f>$BQ$166</f>
        <v>16.41</v>
      </c>
      <c r="BK242" s="220">
        <f t="shared" si="107"/>
        <v>0</v>
      </c>
      <c r="BL242" s="30">
        <f>$BQ$166</f>
        <v>16.41</v>
      </c>
      <c r="BM242" s="220">
        <f t="shared" si="108"/>
        <v>0</v>
      </c>
      <c r="BN242" s="30">
        <f>$BQ$166</f>
        <v>16.41</v>
      </c>
      <c r="BO242" s="220">
        <f t="shared" si="109"/>
        <v>0</v>
      </c>
      <c r="BP242" s="30">
        <f>$BQ$166</f>
        <v>16.41</v>
      </c>
      <c r="BQ242" s="220">
        <f t="shared" si="110"/>
        <v>0</v>
      </c>
      <c r="BR242" s="30">
        <f>$BQ$166</f>
        <v>16.41</v>
      </c>
      <c r="BS242" s="220">
        <f t="shared" si="111"/>
        <v>0</v>
      </c>
      <c r="BT242" s="30">
        <f>$BQ$166</f>
        <v>16.41</v>
      </c>
      <c r="BU242" s="220">
        <f t="shared" si="112"/>
        <v>0</v>
      </c>
      <c r="BV242" s="30">
        <f>$BQ$166</f>
        <v>16.41</v>
      </c>
      <c r="BW242" s="220">
        <f t="shared" si="113"/>
        <v>0</v>
      </c>
      <c r="BX242" s="30">
        <f>$BQ$166</f>
        <v>16.41</v>
      </c>
      <c r="BY242" s="220">
        <f t="shared" si="114"/>
        <v>0</v>
      </c>
      <c r="BZ242" s="30">
        <f>$BQ$166</f>
        <v>16.41</v>
      </c>
      <c r="CA242" s="220">
        <f t="shared" si="115"/>
        <v>0</v>
      </c>
      <c r="CB242" s="30">
        <f>$BQ$166</f>
        <v>16.41</v>
      </c>
      <c r="CC242" s="220">
        <f t="shared" si="116"/>
        <v>0</v>
      </c>
      <c r="CD242" s="30">
        <f>$BQ$166</f>
        <v>16.41</v>
      </c>
      <c r="CE242" s="220">
        <f t="shared" si="117"/>
        <v>0</v>
      </c>
      <c r="CF242" s="30">
        <f>$BQ$166</f>
        <v>16.41</v>
      </c>
      <c r="CG242" s="146">
        <v>0</v>
      </c>
      <c r="CH242" s="146">
        <v>0</v>
      </c>
      <c r="CI242" s="146">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7">
        <f t="array" ref="AX243">IF(SUM($C$197:$C$203)=0,$D$67,MIN(IF($C$197:$C$203&gt;0,$B$197:$B$203)))</f>
        <v>45733</v>
      </c>
      <c r="AY243" s="257">
        <f t="array" ref="AY243">IF(SUM($C$197:$C$203)=0,$AB$67,MAX(IF($C$197:$C$203&gt;0,$B$197:$B$203)))</f>
        <v>45739</v>
      </c>
      <c r="AZ243" s="258">
        <f t="shared" si="122"/>
        <v>0</v>
      </c>
      <c r="BA243" s="220">
        <f t="shared" si="102"/>
        <v>0</v>
      </c>
      <c r="BB243" s="30">
        <f>$BQ$167</f>
        <v>0</v>
      </c>
      <c r="BC243" s="220">
        <f t="shared" si="103"/>
        <v>0</v>
      </c>
      <c r="BD243" s="30">
        <f>$BQ$167</f>
        <v>0</v>
      </c>
      <c r="BE243" s="220">
        <f t="shared" si="104"/>
        <v>0</v>
      </c>
      <c r="BF243" s="30">
        <f>$BQ$167</f>
        <v>0</v>
      </c>
      <c r="BG243" s="220">
        <f t="shared" si="105"/>
        <v>0</v>
      </c>
      <c r="BH243" s="30">
        <f>$BQ$167</f>
        <v>0</v>
      </c>
      <c r="BI243" s="220">
        <f t="shared" si="106"/>
        <v>0</v>
      </c>
      <c r="BJ243" s="30">
        <f>$BQ$167</f>
        <v>0</v>
      </c>
      <c r="BK243" s="220">
        <f t="shared" si="107"/>
        <v>0</v>
      </c>
      <c r="BL243" s="30">
        <f>$BQ$167</f>
        <v>0</v>
      </c>
      <c r="BM243" s="220">
        <f t="shared" si="108"/>
        <v>0</v>
      </c>
      <c r="BN243" s="30">
        <f>$BQ$167</f>
        <v>0</v>
      </c>
      <c r="BO243" s="220">
        <f t="shared" si="109"/>
        <v>0</v>
      </c>
      <c r="BP243" s="30">
        <f>$BQ$167</f>
        <v>0</v>
      </c>
      <c r="BQ243" s="220">
        <f t="shared" si="110"/>
        <v>0</v>
      </c>
      <c r="BR243" s="30">
        <f>$BQ$167</f>
        <v>0</v>
      </c>
      <c r="BS243" s="220">
        <f t="shared" si="111"/>
        <v>0</v>
      </c>
      <c r="BT243" s="30">
        <f>$BQ$167</f>
        <v>0</v>
      </c>
      <c r="BU243" s="220">
        <f t="shared" si="112"/>
        <v>0</v>
      </c>
      <c r="BV243" s="30">
        <f>$BQ$167</f>
        <v>0</v>
      </c>
      <c r="BW243" s="220">
        <f t="shared" si="113"/>
        <v>0</v>
      </c>
      <c r="BX243" s="30">
        <f>$BQ$167</f>
        <v>0</v>
      </c>
      <c r="BY243" s="220">
        <f t="shared" si="114"/>
        <v>0</v>
      </c>
      <c r="BZ243" s="30">
        <f>$BQ$167</f>
        <v>0</v>
      </c>
      <c r="CA243" s="220">
        <f t="shared" si="115"/>
        <v>0</v>
      </c>
      <c r="CB243" s="30">
        <f>$BQ$167</f>
        <v>0</v>
      </c>
      <c r="CC243" s="220">
        <f t="shared" si="116"/>
        <v>0</v>
      </c>
      <c r="CD243" s="30">
        <f>$BQ$167</f>
        <v>0</v>
      </c>
      <c r="CE243" s="220">
        <f t="shared" si="117"/>
        <v>0</v>
      </c>
      <c r="CF243" s="30">
        <f>$BQ$167</f>
        <v>0</v>
      </c>
      <c r="CG243" s="146">
        <v>0</v>
      </c>
      <c r="CH243" s="146">
        <v>0</v>
      </c>
      <c r="CI243" s="146">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7">
        <f t="array" ref="AX244">IF(SUM($C$197:$C$203)=0,$D$67,MIN(IF($C$197:$C$203&gt;0,$B$197:$B$203)))</f>
        <v>45733</v>
      </c>
      <c r="AY244" s="257">
        <f t="array" ref="AY244">IF(SUM($C$197:$C$203)=0,$AB$67,MAX(IF($C$197:$C$203&gt;0,$B$197:$B$203)))</f>
        <v>45739</v>
      </c>
      <c r="AZ244" s="258">
        <f t="shared" si="122"/>
        <v>0</v>
      </c>
      <c r="BA244" s="220">
        <f t="shared" si="102"/>
        <v>0</v>
      </c>
      <c r="BB244" s="30">
        <f>$BQ$168</f>
        <v>0</v>
      </c>
      <c r="BC244" s="220">
        <f t="shared" si="103"/>
        <v>0</v>
      </c>
      <c r="BD244" s="30">
        <f>$BQ$168</f>
        <v>0</v>
      </c>
      <c r="BE244" s="220">
        <f t="shared" si="104"/>
        <v>0</v>
      </c>
      <c r="BF244" s="30">
        <f>$BQ$168</f>
        <v>0</v>
      </c>
      <c r="BG244" s="220">
        <f t="shared" si="105"/>
        <v>0</v>
      </c>
      <c r="BH244" s="30">
        <f>$BQ$168</f>
        <v>0</v>
      </c>
      <c r="BI244" s="220">
        <f t="shared" si="106"/>
        <v>0</v>
      </c>
      <c r="BJ244" s="30">
        <f>$BQ$168</f>
        <v>0</v>
      </c>
      <c r="BK244" s="220">
        <f t="shared" si="107"/>
        <v>0</v>
      </c>
      <c r="BL244" s="30">
        <f>$BQ$168</f>
        <v>0</v>
      </c>
      <c r="BM244" s="220">
        <f t="shared" si="108"/>
        <v>0</v>
      </c>
      <c r="BN244" s="30">
        <f>$BQ$168</f>
        <v>0</v>
      </c>
      <c r="BO244" s="220">
        <f t="shared" si="109"/>
        <v>0</v>
      </c>
      <c r="BP244" s="30">
        <f>$BQ$168</f>
        <v>0</v>
      </c>
      <c r="BQ244" s="220">
        <f t="shared" si="110"/>
        <v>0</v>
      </c>
      <c r="BR244" s="30">
        <f>$BQ$168</f>
        <v>0</v>
      </c>
      <c r="BS244" s="220">
        <f t="shared" si="111"/>
        <v>0</v>
      </c>
      <c r="BT244" s="30">
        <f>$BQ$168</f>
        <v>0</v>
      </c>
      <c r="BU244" s="220">
        <f t="shared" si="112"/>
        <v>0</v>
      </c>
      <c r="BV244" s="30">
        <f>$BQ$168</f>
        <v>0</v>
      </c>
      <c r="BW244" s="220">
        <f t="shared" si="113"/>
        <v>0</v>
      </c>
      <c r="BX244" s="30">
        <f>$BQ$168</f>
        <v>0</v>
      </c>
      <c r="BY244" s="220">
        <f t="shared" si="114"/>
        <v>0</v>
      </c>
      <c r="BZ244" s="30">
        <f>$BQ$168</f>
        <v>0</v>
      </c>
      <c r="CA244" s="220">
        <f t="shared" si="115"/>
        <v>0</v>
      </c>
      <c r="CB244" s="30">
        <f>$BQ$168</f>
        <v>0</v>
      </c>
      <c r="CC244" s="220">
        <f t="shared" si="116"/>
        <v>0</v>
      </c>
      <c r="CD244" s="30">
        <f>$BQ$168</f>
        <v>0</v>
      </c>
      <c r="CE244" s="220">
        <f t="shared" si="117"/>
        <v>0</v>
      </c>
      <c r="CF244" s="30">
        <f>$BQ$168</f>
        <v>0</v>
      </c>
      <c r="CG244" s="146">
        <v>0</v>
      </c>
      <c r="CH244" s="146">
        <v>0</v>
      </c>
      <c r="CI244" s="146">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7">
        <f t="array" ref="AX245">IF(SUM($C$197:$C$203)=0,$D$67,MIN(IF($C$197:$C$203&gt;0,$B$197:$B$203)))</f>
        <v>45733</v>
      </c>
      <c r="AY245" s="257">
        <f t="array" ref="AY245">IF(SUM($C$197:$C$203)=0,$AB$67,MAX(IF($C$197:$C$203&gt;0,$B$197:$B$203)))</f>
        <v>45739</v>
      </c>
      <c r="AZ245" s="258">
        <f t="shared" si="122"/>
        <v>0</v>
      </c>
      <c r="BA245" s="220">
        <f t="shared" si="102"/>
        <v>0</v>
      </c>
      <c r="BB245" s="30">
        <f>$BQ$169</f>
        <v>0</v>
      </c>
      <c r="BC245" s="220">
        <f t="shared" si="103"/>
        <v>0</v>
      </c>
      <c r="BD245" s="30">
        <f>$BQ$169</f>
        <v>0</v>
      </c>
      <c r="BE245" s="220">
        <f t="shared" si="104"/>
        <v>0</v>
      </c>
      <c r="BF245" s="30">
        <f>$BQ$169</f>
        <v>0</v>
      </c>
      <c r="BG245" s="220">
        <f t="shared" si="105"/>
        <v>0</v>
      </c>
      <c r="BH245" s="30">
        <f>$BQ$169</f>
        <v>0</v>
      </c>
      <c r="BI245" s="220">
        <f t="shared" si="106"/>
        <v>0</v>
      </c>
      <c r="BJ245" s="30">
        <f>$BQ$169</f>
        <v>0</v>
      </c>
      <c r="BK245" s="220">
        <f t="shared" si="107"/>
        <v>0</v>
      </c>
      <c r="BL245" s="30">
        <f>$BQ$169</f>
        <v>0</v>
      </c>
      <c r="BM245" s="220">
        <f t="shared" si="108"/>
        <v>0</v>
      </c>
      <c r="BN245" s="30">
        <f>$BQ$169</f>
        <v>0</v>
      </c>
      <c r="BO245" s="220">
        <f t="shared" si="109"/>
        <v>0</v>
      </c>
      <c r="BP245" s="30">
        <f>$BQ$169</f>
        <v>0</v>
      </c>
      <c r="BQ245" s="220">
        <f t="shared" si="110"/>
        <v>0</v>
      </c>
      <c r="BR245" s="30">
        <f>$BQ$169</f>
        <v>0</v>
      </c>
      <c r="BS245" s="220">
        <f t="shared" si="111"/>
        <v>0</v>
      </c>
      <c r="BT245" s="30">
        <f>$BQ$169</f>
        <v>0</v>
      </c>
      <c r="BU245" s="220">
        <f t="shared" si="112"/>
        <v>0</v>
      </c>
      <c r="BV245" s="30">
        <f>$BQ$169</f>
        <v>0</v>
      </c>
      <c r="BW245" s="220">
        <f t="shared" si="113"/>
        <v>0</v>
      </c>
      <c r="BX245" s="30">
        <f>$BQ$169</f>
        <v>0</v>
      </c>
      <c r="BY245" s="220">
        <f t="shared" si="114"/>
        <v>0</v>
      </c>
      <c r="BZ245" s="30">
        <f>$BQ$169</f>
        <v>0</v>
      </c>
      <c r="CA245" s="220">
        <f t="shared" si="115"/>
        <v>0</v>
      </c>
      <c r="CB245" s="30">
        <f>$BQ$169</f>
        <v>0</v>
      </c>
      <c r="CC245" s="220">
        <f t="shared" si="116"/>
        <v>0</v>
      </c>
      <c r="CD245" s="30">
        <f>$BQ$169</f>
        <v>0</v>
      </c>
      <c r="CE245" s="220">
        <f t="shared" si="117"/>
        <v>0</v>
      </c>
      <c r="CF245" s="30">
        <f>$BQ$169</f>
        <v>0</v>
      </c>
      <c r="CG245" s="146">
        <v>0</v>
      </c>
      <c r="CH245" s="146">
        <v>0</v>
      </c>
      <c r="CI245" s="146">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7">
        <f t="array" ref="AX246">IF(SUM($C$197:$C$203)=0,$D$67,MIN(IF($C$197:$C$203&gt;0,$B$197:$B$203)))</f>
        <v>45733</v>
      </c>
      <c r="AY246" s="257">
        <f t="array" ref="AY246">IF(SUM($C$197:$C$203)=0,$AB$67,MAX(IF($C$197:$C$203&gt;0,$B$197:$B$203)))</f>
        <v>45739</v>
      </c>
      <c r="AZ246" s="258">
        <f t="shared" si="122"/>
        <v>0</v>
      </c>
      <c r="BA246" s="220">
        <f t="shared" si="102"/>
        <v>0</v>
      </c>
      <c r="BB246" s="30">
        <f>$BQ$170</f>
        <v>0</v>
      </c>
      <c r="BC246" s="220">
        <f t="shared" si="103"/>
        <v>0</v>
      </c>
      <c r="BD246" s="30">
        <f>$BQ$170</f>
        <v>0</v>
      </c>
      <c r="BE246" s="220">
        <f t="shared" si="104"/>
        <v>0</v>
      </c>
      <c r="BF246" s="30">
        <f>$BQ$170</f>
        <v>0</v>
      </c>
      <c r="BG246" s="220">
        <f t="shared" si="105"/>
        <v>0</v>
      </c>
      <c r="BH246" s="30">
        <f>$BQ$170</f>
        <v>0</v>
      </c>
      <c r="BI246" s="220">
        <f t="shared" si="106"/>
        <v>0</v>
      </c>
      <c r="BJ246" s="30">
        <f>$BQ$170</f>
        <v>0</v>
      </c>
      <c r="BK246" s="220">
        <f t="shared" si="107"/>
        <v>0</v>
      </c>
      <c r="BL246" s="30">
        <f>$BQ$170</f>
        <v>0</v>
      </c>
      <c r="BM246" s="220">
        <f t="shared" si="108"/>
        <v>0</v>
      </c>
      <c r="BN246" s="30">
        <f>$BQ$170</f>
        <v>0</v>
      </c>
      <c r="BO246" s="220">
        <f t="shared" si="109"/>
        <v>0</v>
      </c>
      <c r="BP246" s="30">
        <f>$BQ$170</f>
        <v>0</v>
      </c>
      <c r="BQ246" s="220">
        <f t="shared" si="110"/>
        <v>0</v>
      </c>
      <c r="BR246" s="30">
        <f>$BQ$170</f>
        <v>0</v>
      </c>
      <c r="BS246" s="220">
        <f t="shared" si="111"/>
        <v>0</v>
      </c>
      <c r="BT246" s="30">
        <f>$BQ$170</f>
        <v>0</v>
      </c>
      <c r="BU246" s="220">
        <f t="shared" si="112"/>
        <v>0</v>
      </c>
      <c r="BV246" s="30">
        <f>$BQ$170</f>
        <v>0</v>
      </c>
      <c r="BW246" s="220">
        <f t="shared" si="113"/>
        <v>0</v>
      </c>
      <c r="BX246" s="30">
        <f>$BQ$170</f>
        <v>0</v>
      </c>
      <c r="BY246" s="220">
        <f t="shared" si="114"/>
        <v>0</v>
      </c>
      <c r="BZ246" s="30">
        <f>$BQ$170</f>
        <v>0</v>
      </c>
      <c r="CA246" s="220">
        <f t="shared" si="115"/>
        <v>0</v>
      </c>
      <c r="CB246" s="30">
        <f>$BQ$170</f>
        <v>0</v>
      </c>
      <c r="CC246" s="220">
        <f t="shared" si="116"/>
        <v>0</v>
      </c>
      <c r="CD246" s="30">
        <f>$BQ$170</f>
        <v>0</v>
      </c>
      <c r="CE246" s="220">
        <f t="shared" si="117"/>
        <v>0</v>
      </c>
      <c r="CF246" s="30">
        <f>$BQ$170</f>
        <v>0</v>
      </c>
      <c r="CG246" s="146">
        <v>0</v>
      </c>
      <c r="CH246" s="146">
        <v>0</v>
      </c>
      <c r="CI246" s="146">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7">
        <f t="array" ref="AX247">IF(SUM($C$197:$C$203)=0,$D$67,MIN(IF($C$197:$C$203&gt;0,$B$197:$B$203)))</f>
        <v>45733</v>
      </c>
      <c r="AY247" s="257">
        <f t="array" ref="AY247">IF(SUM($C$197:$C$203)=0,$AB$67,MAX(IF($C$197:$C$203&gt;0,$B$197:$B$203)))</f>
        <v>45739</v>
      </c>
      <c r="AZ247" s="258">
        <f t="shared" si="122"/>
        <v>0</v>
      </c>
      <c r="BA247" s="220">
        <f t="shared" si="102"/>
        <v>0</v>
      </c>
      <c r="BB247" s="30">
        <f>$BQ$171</f>
        <v>0</v>
      </c>
      <c r="BC247" s="220">
        <f t="shared" si="103"/>
        <v>0</v>
      </c>
      <c r="BD247" s="30">
        <f>$BQ$171</f>
        <v>0</v>
      </c>
      <c r="BE247" s="220">
        <f t="shared" si="104"/>
        <v>0</v>
      </c>
      <c r="BF247" s="30">
        <f>$BQ$171</f>
        <v>0</v>
      </c>
      <c r="BG247" s="220">
        <f t="shared" si="105"/>
        <v>0</v>
      </c>
      <c r="BH247" s="30">
        <f>$BQ$171</f>
        <v>0</v>
      </c>
      <c r="BI247" s="220">
        <f t="shared" si="106"/>
        <v>0</v>
      </c>
      <c r="BJ247" s="30">
        <f>$BQ$171</f>
        <v>0</v>
      </c>
      <c r="BK247" s="220">
        <f t="shared" si="107"/>
        <v>0</v>
      </c>
      <c r="BL247" s="30">
        <f>$BQ$171</f>
        <v>0</v>
      </c>
      <c r="BM247" s="220">
        <f t="shared" si="108"/>
        <v>0</v>
      </c>
      <c r="BN247" s="30">
        <f>$BQ$171</f>
        <v>0</v>
      </c>
      <c r="BO247" s="220">
        <f t="shared" si="109"/>
        <v>0</v>
      </c>
      <c r="BP247" s="30">
        <f>$BQ$171</f>
        <v>0</v>
      </c>
      <c r="BQ247" s="220">
        <f t="shared" si="110"/>
        <v>0</v>
      </c>
      <c r="BR247" s="30">
        <f>$BQ$171</f>
        <v>0</v>
      </c>
      <c r="BS247" s="220">
        <f t="shared" si="111"/>
        <v>0</v>
      </c>
      <c r="BT247" s="30">
        <f>$BQ$171</f>
        <v>0</v>
      </c>
      <c r="BU247" s="220">
        <f t="shared" si="112"/>
        <v>0</v>
      </c>
      <c r="BV247" s="30">
        <f>$BQ$171</f>
        <v>0</v>
      </c>
      <c r="BW247" s="220">
        <f t="shared" si="113"/>
        <v>0</v>
      </c>
      <c r="BX247" s="30">
        <f>$BQ$171</f>
        <v>0</v>
      </c>
      <c r="BY247" s="220">
        <f t="shared" si="114"/>
        <v>0</v>
      </c>
      <c r="BZ247" s="30">
        <f>$BQ$171</f>
        <v>0</v>
      </c>
      <c r="CA247" s="220">
        <f t="shared" si="115"/>
        <v>0</v>
      </c>
      <c r="CB247" s="30">
        <f>$BQ$171</f>
        <v>0</v>
      </c>
      <c r="CC247" s="220">
        <f t="shared" si="116"/>
        <v>0</v>
      </c>
      <c r="CD247" s="30">
        <f>$BQ$171</f>
        <v>0</v>
      </c>
      <c r="CE247" s="220">
        <f t="shared" si="117"/>
        <v>0</v>
      </c>
      <c r="CF247" s="30">
        <f>$BQ$171</f>
        <v>0</v>
      </c>
      <c r="CG247" s="146">
        <v>0</v>
      </c>
      <c r="CH247" s="146">
        <v>0</v>
      </c>
      <c r="CI247" s="146">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9">
        <f t="array" ref="AX248">IF(SUM($C$204:$C$210)=0,$D$83,MIN(IF($C$204:$C$210&gt;0,$B$204:$B$210)))</f>
        <v>45740</v>
      </c>
      <c r="AY248" s="259">
        <f t="array" ref="AY248">IF(SUM($C$204:$C$210)=0,$AB$83,MAX(IF($C$204:$C$210&gt;0,$B$204:$B$210)))</f>
        <v>45746</v>
      </c>
      <c r="AZ248" s="260">
        <f t="shared" ref="AZ248:AZ253" si="123">$H$107</f>
        <v>9</v>
      </c>
      <c r="BA248" s="222">
        <f t="shared" ref="BA248:BA265" si="124">SUMPRODUCT(($BV$146:$BV$163=$AZ248)*($BW$146:$BW$163=BA$173)*($BY$146:$BY$163=BB248)*$BX$146:$BX$163)</f>
        <v>0</v>
      </c>
      <c r="BB248" s="261">
        <f>$BW$166</f>
        <v>0</v>
      </c>
      <c r="BC248" s="222">
        <f t="shared" ref="BC248:BC265" si="125">SUMPRODUCT(($BV$146:$BV$163=$AZ248)*($BW$146:$BW$163=BC$173)*($BY$146:$BY$163=BD248)*$BX$146:$BX$163)</f>
        <v>0</v>
      </c>
      <c r="BD248" s="261">
        <f>$BW$166</f>
        <v>0</v>
      </c>
      <c r="BE248" s="222">
        <f t="shared" ref="BE248:BE265" si="126">SUMPRODUCT(($BV$146:$BV$163=$AZ248)*($BW$146:$BW$163=BE$173)*($BY$146:$BY$163=BF248)*$BX$146:$BX$163)</f>
        <v>0</v>
      </c>
      <c r="BF248" s="261">
        <f>$BW$166</f>
        <v>0</v>
      </c>
      <c r="BG248" s="222">
        <f t="shared" ref="BG248:BG265" si="127">SUMPRODUCT(($BV$146:$BV$163=$AZ248)*($BW$146:$BW$163=BG$173)*($BY$146:$BY$163=BH248)*$BX$146:$BX$163)</f>
        <v>0</v>
      </c>
      <c r="BH248" s="261">
        <f>$BW$166</f>
        <v>0</v>
      </c>
      <c r="BI248" s="222">
        <f t="shared" ref="BI248:BI265" si="128">SUMPRODUCT(($BV$146:$BV$163=$AZ248)*($BW$146:$BW$163=BI$173)*($BY$146:$BY$163=BJ248)*$BX$146:$BX$163)</f>
        <v>0</v>
      </c>
      <c r="BJ248" s="261">
        <f>$BW$166</f>
        <v>0</v>
      </c>
      <c r="BK248" s="222">
        <f t="shared" ref="BK248:BK265" si="129">SUMPRODUCT(($BV$146:$BV$163=$AZ248)*($BW$146:$BW$163=BK$173)*($BY$146:$BY$163=BL248)*$BX$146:$BX$163)</f>
        <v>0</v>
      </c>
      <c r="BL248" s="261">
        <f>$BW$166</f>
        <v>0</v>
      </c>
      <c r="BM248" s="222">
        <f t="shared" ref="BM248:BM265" si="130">SUMPRODUCT(($BV$146:$BV$163=$AZ248)*($BW$146:$BW$163=BM$173)*($BY$146:$BY$163=BN248)*$BX$146:$BX$163)</f>
        <v>0</v>
      </c>
      <c r="BN248" s="261">
        <f>$BW$166</f>
        <v>0</v>
      </c>
      <c r="BO248" s="222">
        <f t="shared" ref="BO248:BO265" si="131">SUMPRODUCT(($BV$146:$BV$163=$AZ248)*($BW$146:$BW$163=BO$173)*($BY$146:$BY$163=BP248)*$BX$146:$BX$163)</f>
        <v>0</v>
      </c>
      <c r="BP248" s="261">
        <f>$BW$166</f>
        <v>0</v>
      </c>
      <c r="BQ248" s="222">
        <f t="shared" ref="BQ248:BQ265" si="132">SUMPRODUCT(($BV$146:$BV$163=$AZ248)*($BW$146:$BW$163=BQ$173)*($BY$146:$BY$163=BR248)*$BX$146:$BX$163)</f>
        <v>0</v>
      </c>
      <c r="BR248" s="261">
        <f>$BW$166</f>
        <v>0</v>
      </c>
      <c r="BS248" s="222">
        <f t="shared" ref="BS248:BS265" si="133">SUMPRODUCT(($BV$146:$BV$163=$AZ248)*($BW$146:$BW$163=BS$173)*($BY$146:$BY$163=BT248)*$BX$146:$BX$163)</f>
        <v>0</v>
      </c>
      <c r="BT248" s="261">
        <f>$BW$166</f>
        <v>0</v>
      </c>
      <c r="BU248" s="222">
        <f t="shared" ref="BU248:BU265" si="134">SUMPRODUCT(($BV$146:$BV$163=$AZ248)*($BW$146:$BW$163=BU$173)*($BY$146:$BY$163=BV248)*$BX$146:$BX$163)</f>
        <v>0</v>
      </c>
      <c r="BV248" s="261">
        <f>$BW$166</f>
        <v>0</v>
      </c>
      <c r="BW248" s="222">
        <f t="shared" ref="BW248:BW265" si="135">SUMPRODUCT(($BV$146:$BV$163=$AZ248)*($BW$146:$BW$163=BW$173)*($BY$146:$BY$163=BX248)*$BX$146:$BX$163)</f>
        <v>0</v>
      </c>
      <c r="BX248" s="261">
        <f>$BW$166</f>
        <v>0</v>
      </c>
      <c r="BY248" s="222">
        <f t="shared" ref="BY248:BY265" si="136">SUMPRODUCT(($BV$146:$BV$163=$AZ248)*($BW$146:$BW$163=BY$173)*($BY$146:$BY$163=BZ248)*$BX$146:$BX$163)</f>
        <v>0</v>
      </c>
      <c r="BZ248" s="261">
        <f>$BW$166</f>
        <v>0</v>
      </c>
      <c r="CA248" s="222">
        <f t="shared" ref="CA248:CA265" si="137">SUMPRODUCT(($BV$146:$BV$163=$AZ248)*($BW$146:$BW$163=CA$173)*($BY$146:$BY$163=CB248)*$BX$146:$BX$163)</f>
        <v>0</v>
      </c>
      <c r="CB248" s="261">
        <f>$BW$166</f>
        <v>0</v>
      </c>
      <c r="CC248" s="222">
        <f t="shared" ref="CC248:CC265" si="138">SUMPRODUCT(($BV$146:$BV$163=$AZ248)*($BW$146:$BW$163=CC$173)*($BY$146:$BY$163=CD248)*$BX$146:$BX$163)</f>
        <v>0</v>
      </c>
      <c r="CD248" s="261">
        <f>$BW$166</f>
        <v>0</v>
      </c>
      <c r="CE248" s="222">
        <f t="shared" ref="CE248:CE265" si="139">SUMPRODUCT(($BV$146:$BV$163=$AZ248)*($BW$146:$BW$163=CE$173)*($BY$146:$BY$163=CF248)*$BX$146:$BX$163)</f>
        <v>0</v>
      </c>
      <c r="CF248" s="261">
        <f>$BW$166</f>
        <v>0</v>
      </c>
      <c r="CG248" s="146">
        <v>0</v>
      </c>
      <c r="CH248" s="146">
        <v>0</v>
      </c>
      <c r="CI248" s="146">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9">
        <f t="array" ref="AX249">IF(SUM($C$204:$C$210)=0,$D$83,MIN(IF($C$204:$C$210&gt;0,$B$204:$B$210)))</f>
        <v>45740</v>
      </c>
      <c r="AY249" s="259">
        <f t="array" ref="AY249">IF(SUM($C$204:$C$210)=0,$AB$83,MAX(IF($C$204:$C$210&gt;0,$B$204:$B$210)))</f>
        <v>45746</v>
      </c>
      <c r="AZ249" s="260">
        <f t="shared" si="123"/>
        <v>9</v>
      </c>
      <c r="BA249" s="222">
        <f t="shared" si="124"/>
        <v>0</v>
      </c>
      <c r="BB249" s="261">
        <f>$BW$167</f>
        <v>0</v>
      </c>
      <c r="BC249" s="222">
        <f t="shared" si="125"/>
        <v>0</v>
      </c>
      <c r="BD249" s="261">
        <f>$BW$167</f>
        <v>0</v>
      </c>
      <c r="BE249" s="222">
        <f t="shared" si="126"/>
        <v>0</v>
      </c>
      <c r="BF249" s="261">
        <f>$BW$167</f>
        <v>0</v>
      </c>
      <c r="BG249" s="222">
        <f t="shared" si="127"/>
        <v>0</v>
      </c>
      <c r="BH249" s="261">
        <f>$BW$167</f>
        <v>0</v>
      </c>
      <c r="BI249" s="222">
        <f t="shared" si="128"/>
        <v>0</v>
      </c>
      <c r="BJ249" s="261">
        <f>$BW$167</f>
        <v>0</v>
      </c>
      <c r="BK249" s="222">
        <f t="shared" si="129"/>
        <v>0</v>
      </c>
      <c r="BL249" s="261">
        <f>$BW$167</f>
        <v>0</v>
      </c>
      <c r="BM249" s="222">
        <f t="shared" si="130"/>
        <v>0</v>
      </c>
      <c r="BN249" s="261">
        <f>$BW$167</f>
        <v>0</v>
      </c>
      <c r="BO249" s="222">
        <f t="shared" si="131"/>
        <v>0</v>
      </c>
      <c r="BP249" s="261">
        <f>$BW$167</f>
        <v>0</v>
      </c>
      <c r="BQ249" s="222">
        <f t="shared" si="132"/>
        <v>0</v>
      </c>
      <c r="BR249" s="261">
        <f>$BW$167</f>
        <v>0</v>
      </c>
      <c r="BS249" s="222">
        <f t="shared" si="133"/>
        <v>0</v>
      </c>
      <c r="BT249" s="261">
        <f>$BW$167</f>
        <v>0</v>
      </c>
      <c r="BU249" s="222">
        <f t="shared" si="134"/>
        <v>0</v>
      </c>
      <c r="BV249" s="261">
        <f>$BW$167</f>
        <v>0</v>
      </c>
      <c r="BW249" s="222">
        <f t="shared" si="135"/>
        <v>0</v>
      </c>
      <c r="BX249" s="261">
        <f>$BW$167</f>
        <v>0</v>
      </c>
      <c r="BY249" s="222">
        <f t="shared" si="136"/>
        <v>0</v>
      </c>
      <c r="BZ249" s="261">
        <f>$BW$167</f>
        <v>0</v>
      </c>
      <c r="CA249" s="222">
        <f t="shared" si="137"/>
        <v>0</v>
      </c>
      <c r="CB249" s="261">
        <f>$BW$167</f>
        <v>0</v>
      </c>
      <c r="CC249" s="222">
        <f t="shared" si="138"/>
        <v>0</v>
      </c>
      <c r="CD249" s="261">
        <f>$BW$167</f>
        <v>0</v>
      </c>
      <c r="CE249" s="222">
        <f t="shared" si="139"/>
        <v>0</v>
      </c>
      <c r="CF249" s="261">
        <f>$BW$167</f>
        <v>0</v>
      </c>
      <c r="CG249" s="146">
        <v>0</v>
      </c>
      <c r="CH249" s="146">
        <v>0</v>
      </c>
      <c r="CI249" s="146">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9">
        <f t="array" ref="AX250">IF(SUM($C$204:$C$210)=0,$D$83,MIN(IF($C$204:$C$210&gt;0,$B$204:$B$210)))</f>
        <v>45740</v>
      </c>
      <c r="AY250" s="259">
        <f t="array" ref="AY250">IF(SUM($C$204:$C$210)=0,$AB$83,MAX(IF($C$204:$C$210&gt;0,$B$204:$B$210)))</f>
        <v>45746</v>
      </c>
      <c r="AZ250" s="260">
        <f t="shared" si="123"/>
        <v>9</v>
      </c>
      <c r="BA250" s="222">
        <f t="shared" si="124"/>
        <v>0</v>
      </c>
      <c r="BB250" s="261">
        <f>$BW$168</f>
        <v>0</v>
      </c>
      <c r="BC250" s="222">
        <f t="shared" si="125"/>
        <v>0</v>
      </c>
      <c r="BD250" s="261">
        <f>$BW$168</f>
        <v>0</v>
      </c>
      <c r="BE250" s="222">
        <f t="shared" si="126"/>
        <v>0</v>
      </c>
      <c r="BF250" s="261">
        <f>$BW$168</f>
        <v>0</v>
      </c>
      <c r="BG250" s="222">
        <f t="shared" si="127"/>
        <v>0</v>
      </c>
      <c r="BH250" s="261">
        <f>$BW$168</f>
        <v>0</v>
      </c>
      <c r="BI250" s="222">
        <f t="shared" si="128"/>
        <v>0</v>
      </c>
      <c r="BJ250" s="261">
        <f>$BW$168</f>
        <v>0</v>
      </c>
      <c r="BK250" s="222">
        <f t="shared" si="129"/>
        <v>0</v>
      </c>
      <c r="BL250" s="261">
        <f>$BW$168</f>
        <v>0</v>
      </c>
      <c r="BM250" s="222">
        <f t="shared" si="130"/>
        <v>0</v>
      </c>
      <c r="BN250" s="261">
        <f>$BW$168</f>
        <v>0</v>
      </c>
      <c r="BO250" s="222">
        <f t="shared" si="131"/>
        <v>0</v>
      </c>
      <c r="BP250" s="261">
        <f>$BW$168</f>
        <v>0</v>
      </c>
      <c r="BQ250" s="222">
        <f t="shared" si="132"/>
        <v>0</v>
      </c>
      <c r="BR250" s="261">
        <f>$BW$168</f>
        <v>0</v>
      </c>
      <c r="BS250" s="222">
        <f t="shared" si="133"/>
        <v>0</v>
      </c>
      <c r="BT250" s="261">
        <f>$BW$168</f>
        <v>0</v>
      </c>
      <c r="BU250" s="222">
        <f t="shared" si="134"/>
        <v>0</v>
      </c>
      <c r="BV250" s="261">
        <f>$BW$168</f>
        <v>0</v>
      </c>
      <c r="BW250" s="222">
        <f t="shared" si="135"/>
        <v>0</v>
      </c>
      <c r="BX250" s="261">
        <f>$BW$168</f>
        <v>0</v>
      </c>
      <c r="BY250" s="222">
        <f t="shared" si="136"/>
        <v>0</v>
      </c>
      <c r="BZ250" s="261">
        <f>$BW$168</f>
        <v>0</v>
      </c>
      <c r="CA250" s="222">
        <f t="shared" si="137"/>
        <v>0</v>
      </c>
      <c r="CB250" s="261">
        <f>$BW$168</f>
        <v>0</v>
      </c>
      <c r="CC250" s="222">
        <f t="shared" si="138"/>
        <v>0</v>
      </c>
      <c r="CD250" s="261">
        <f>$BW$168</f>
        <v>0</v>
      </c>
      <c r="CE250" s="222">
        <f t="shared" si="139"/>
        <v>0</v>
      </c>
      <c r="CF250" s="261">
        <f>$BW$168</f>
        <v>0</v>
      </c>
      <c r="CG250" s="146">
        <v>0</v>
      </c>
      <c r="CH250" s="146">
        <v>0</v>
      </c>
      <c r="CI250" s="146">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9">
        <f t="array" ref="AX251">IF(SUM($C$204:$C$210)=0,$D$83,MIN(IF($C$204:$C$210&gt;0,$B$204:$B$210)))</f>
        <v>45740</v>
      </c>
      <c r="AY251" s="259">
        <f t="array" ref="AY251">IF(SUM($C$204:$C$210)=0,$AB$83,MAX(IF($C$204:$C$210&gt;0,$B$204:$B$210)))</f>
        <v>45746</v>
      </c>
      <c r="AZ251" s="260">
        <f t="shared" si="123"/>
        <v>9</v>
      </c>
      <c r="BA251" s="222">
        <f t="shared" si="124"/>
        <v>0</v>
      </c>
      <c r="BB251" s="261">
        <f>$BW$169</f>
        <v>0</v>
      </c>
      <c r="BC251" s="222">
        <f t="shared" si="125"/>
        <v>0</v>
      </c>
      <c r="BD251" s="261">
        <f>$BW$169</f>
        <v>0</v>
      </c>
      <c r="BE251" s="222">
        <f t="shared" si="126"/>
        <v>0</v>
      </c>
      <c r="BF251" s="261">
        <f>$BW$169</f>
        <v>0</v>
      </c>
      <c r="BG251" s="222">
        <f t="shared" si="127"/>
        <v>0</v>
      </c>
      <c r="BH251" s="261">
        <f>$BW$169</f>
        <v>0</v>
      </c>
      <c r="BI251" s="222">
        <f t="shared" si="128"/>
        <v>0</v>
      </c>
      <c r="BJ251" s="261">
        <f>$BW$169</f>
        <v>0</v>
      </c>
      <c r="BK251" s="222">
        <f t="shared" si="129"/>
        <v>0</v>
      </c>
      <c r="BL251" s="261">
        <f>$BW$169</f>
        <v>0</v>
      </c>
      <c r="BM251" s="222">
        <f t="shared" si="130"/>
        <v>0</v>
      </c>
      <c r="BN251" s="261">
        <f>$BW$169</f>
        <v>0</v>
      </c>
      <c r="BO251" s="222">
        <f t="shared" si="131"/>
        <v>0</v>
      </c>
      <c r="BP251" s="261">
        <f>$BW$169</f>
        <v>0</v>
      </c>
      <c r="BQ251" s="222">
        <f t="shared" si="132"/>
        <v>0</v>
      </c>
      <c r="BR251" s="261">
        <f>$BW$169</f>
        <v>0</v>
      </c>
      <c r="BS251" s="222">
        <f t="shared" si="133"/>
        <v>0</v>
      </c>
      <c r="BT251" s="261">
        <f>$BW$169</f>
        <v>0</v>
      </c>
      <c r="BU251" s="222">
        <f t="shared" si="134"/>
        <v>0</v>
      </c>
      <c r="BV251" s="261">
        <f>$BW$169</f>
        <v>0</v>
      </c>
      <c r="BW251" s="222">
        <f t="shared" si="135"/>
        <v>0</v>
      </c>
      <c r="BX251" s="261">
        <f>$BW$169</f>
        <v>0</v>
      </c>
      <c r="BY251" s="222">
        <f t="shared" si="136"/>
        <v>0</v>
      </c>
      <c r="BZ251" s="261">
        <f>$BW$169</f>
        <v>0</v>
      </c>
      <c r="CA251" s="222">
        <f t="shared" si="137"/>
        <v>0</v>
      </c>
      <c r="CB251" s="261">
        <f>$BW$169</f>
        <v>0</v>
      </c>
      <c r="CC251" s="222">
        <f t="shared" si="138"/>
        <v>0</v>
      </c>
      <c r="CD251" s="261">
        <f>$BW$169</f>
        <v>0</v>
      </c>
      <c r="CE251" s="222">
        <f t="shared" si="139"/>
        <v>0</v>
      </c>
      <c r="CF251" s="261">
        <f>$BW$169</f>
        <v>0</v>
      </c>
      <c r="CG251" s="146">
        <v>0</v>
      </c>
      <c r="CH251" s="146">
        <v>0</v>
      </c>
      <c r="CI251" s="146">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9">
        <f t="array" ref="AX252">IF(SUM($C$204:$C$210)=0,$D$83,MIN(IF($C$204:$C$210&gt;0,$B$204:$B$210)))</f>
        <v>45740</v>
      </c>
      <c r="AY252" s="259">
        <f t="array" ref="AY252">IF(SUM($C$204:$C$210)=0,$AB$83,MAX(IF($C$204:$C$210&gt;0,$B$204:$B$210)))</f>
        <v>45746</v>
      </c>
      <c r="AZ252" s="260">
        <f t="shared" si="123"/>
        <v>9</v>
      </c>
      <c r="BA252" s="222">
        <f t="shared" si="124"/>
        <v>0</v>
      </c>
      <c r="BB252" s="261">
        <f>$BW$170</f>
        <v>0</v>
      </c>
      <c r="BC252" s="222">
        <f t="shared" si="125"/>
        <v>0</v>
      </c>
      <c r="BD252" s="261">
        <f>$BW$170</f>
        <v>0</v>
      </c>
      <c r="BE252" s="222">
        <f t="shared" si="126"/>
        <v>0</v>
      </c>
      <c r="BF252" s="261">
        <f>$BW$170</f>
        <v>0</v>
      </c>
      <c r="BG252" s="222">
        <f t="shared" si="127"/>
        <v>0</v>
      </c>
      <c r="BH252" s="261">
        <f>$BW$170</f>
        <v>0</v>
      </c>
      <c r="BI252" s="222">
        <f t="shared" si="128"/>
        <v>0</v>
      </c>
      <c r="BJ252" s="261">
        <f>$BW$170</f>
        <v>0</v>
      </c>
      <c r="BK252" s="222">
        <f t="shared" si="129"/>
        <v>0</v>
      </c>
      <c r="BL252" s="261">
        <f>$BW$170</f>
        <v>0</v>
      </c>
      <c r="BM252" s="222">
        <f t="shared" si="130"/>
        <v>0</v>
      </c>
      <c r="BN252" s="261">
        <f>$BW$170</f>
        <v>0</v>
      </c>
      <c r="BO252" s="222">
        <f t="shared" si="131"/>
        <v>0</v>
      </c>
      <c r="BP252" s="261">
        <f>$BW$170</f>
        <v>0</v>
      </c>
      <c r="BQ252" s="222">
        <f t="shared" si="132"/>
        <v>0</v>
      </c>
      <c r="BR252" s="261">
        <f>$BW$170</f>
        <v>0</v>
      </c>
      <c r="BS252" s="222">
        <f t="shared" si="133"/>
        <v>0</v>
      </c>
      <c r="BT252" s="261">
        <f>$BW$170</f>
        <v>0</v>
      </c>
      <c r="BU252" s="222">
        <f t="shared" si="134"/>
        <v>0</v>
      </c>
      <c r="BV252" s="261">
        <f>$BW$170</f>
        <v>0</v>
      </c>
      <c r="BW252" s="222">
        <f t="shared" si="135"/>
        <v>0</v>
      </c>
      <c r="BX252" s="261">
        <f>$BW$170</f>
        <v>0</v>
      </c>
      <c r="BY252" s="222">
        <f t="shared" si="136"/>
        <v>0</v>
      </c>
      <c r="BZ252" s="261">
        <f>$BW$170</f>
        <v>0</v>
      </c>
      <c r="CA252" s="222">
        <f t="shared" si="137"/>
        <v>0</v>
      </c>
      <c r="CB252" s="261">
        <f>$BW$170</f>
        <v>0</v>
      </c>
      <c r="CC252" s="222">
        <f t="shared" si="138"/>
        <v>0</v>
      </c>
      <c r="CD252" s="261">
        <f>$BW$170</f>
        <v>0</v>
      </c>
      <c r="CE252" s="222">
        <f t="shared" si="139"/>
        <v>0</v>
      </c>
      <c r="CF252" s="261">
        <f>$BW$170</f>
        <v>0</v>
      </c>
      <c r="CG252" s="146">
        <v>0</v>
      </c>
      <c r="CH252" s="146">
        <v>0</v>
      </c>
      <c r="CI252" s="146">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9">
        <f t="array" ref="AX253">IF(SUM($C$204:$C$210)=0,$D$83,MIN(IF($C$204:$C$210&gt;0,$B$204:$B$210)))</f>
        <v>45740</v>
      </c>
      <c r="AY253" s="259">
        <f t="array" ref="AY253">IF(SUM($C$204:$C$210)=0,$AB$83,MAX(IF($C$204:$C$210&gt;0,$B$204:$B$210)))</f>
        <v>45746</v>
      </c>
      <c r="AZ253" s="260">
        <f t="shared" si="123"/>
        <v>9</v>
      </c>
      <c r="BA253" s="222">
        <f t="shared" si="124"/>
        <v>0</v>
      </c>
      <c r="BB253" s="261">
        <f>$BW$171</f>
        <v>0</v>
      </c>
      <c r="BC253" s="222">
        <f t="shared" si="125"/>
        <v>0</v>
      </c>
      <c r="BD253" s="261">
        <f>$BW$171</f>
        <v>0</v>
      </c>
      <c r="BE253" s="222">
        <f t="shared" si="126"/>
        <v>0</v>
      </c>
      <c r="BF253" s="261">
        <f>$BW$171</f>
        <v>0</v>
      </c>
      <c r="BG253" s="222">
        <f t="shared" si="127"/>
        <v>0</v>
      </c>
      <c r="BH253" s="261">
        <f>$BW$171</f>
        <v>0</v>
      </c>
      <c r="BI253" s="222">
        <f t="shared" si="128"/>
        <v>0</v>
      </c>
      <c r="BJ253" s="261">
        <f>$BW$171</f>
        <v>0</v>
      </c>
      <c r="BK253" s="222">
        <f t="shared" si="129"/>
        <v>0</v>
      </c>
      <c r="BL253" s="261">
        <f>$BW$171</f>
        <v>0</v>
      </c>
      <c r="BM253" s="222">
        <f t="shared" si="130"/>
        <v>0</v>
      </c>
      <c r="BN253" s="261">
        <f>$BW$171</f>
        <v>0</v>
      </c>
      <c r="BO253" s="222">
        <f t="shared" si="131"/>
        <v>0</v>
      </c>
      <c r="BP253" s="261">
        <f>$BW$171</f>
        <v>0</v>
      </c>
      <c r="BQ253" s="222">
        <f t="shared" si="132"/>
        <v>0</v>
      </c>
      <c r="BR253" s="261">
        <f>$BW$171</f>
        <v>0</v>
      </c>
      <c r="BS253" s="222">
        <f t="shared" si="133"/>
        <v>0</v>
      </c>
      <c r="BT253" s="261">
        <f>$BW$171</f>
        <v>0</v>
      </c>
      <c r="BU253" s="222">
        <f t="shared" si="134"/>
        <v>0</v>
      </c>
      <c r="BV253" s="261">
        <f>$BW$171</f>
        <v>0</v>
      </c>
      <c r="BW253" s="222">
        <f t="shared" si="135"/>
        <v>0</v>
      </c>
      <c r="BX253" s="261">
        <f>$BW$171</f>
        <v>0</v>
      </c>
      <c r="BY253" s="222">
        <f t="shared" si="136"/>
        <v>0</v>
      </c>
      <c r="BZ253" s="261">
        <f>$BW$171</f>
        <v>0</v>
      </c>
      <c r="CA253" s="222">
        <f t="shared" si="137"/>
        <v>0</v>
      </c>
      <c r="CB253" s="261">
        <f>$BW$171</f>
        <v>0</v>
      </c>
      <c r="CC253" s="222">
        <f t="shared" si="138"/>
        <v>0</v>
      </c>
      <c r="CD253" s="261">
        <f>$BW$171</f>
        <v>0</v>
      </c>
      <c r="CE253" s="222">
        <f t="shared" si="139"/>
        <v>0</v>
      </c>
      <c r="CF253" s="261">
        <f>$BW$171</f>
        <v>0</v>
      </c>
      <c r="CG253" s="146">
        <v>0</v>
      </c>
      <c r="CH253" s="146">
        <v>0</v>
      </c>
      <c r="CI253" s="146">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9">
        <f t="array" ref="AX254">IF(SUM($C$204:$C$210)=0,$D$83,MIN(IF($C$204:$C$210&gt;0,$B$204:$B$210)))</f>
        <v>45740</v>
      </c>
      <c r="AY254" s="259">
        <f t="array" ref="AY254">IF(SUM($C$204:$C$210)=0,$AB$83,MAX(IF($C$204:$C$210&gt;0,$B$204:$B$210)))</f>
        <v>45746</v>
      </c>
      <c r="AZ254" s="260">
        <f t="shared" ref="AZ254:AZ259" si="140">$H$108</f>
        <v>0</v>
      </c>
      <c r="BA254" s="222">
        <f t="shared" si="124"/>
        <v>0</v>
      </c>
      <c r="BB254" s="261">
        <f>$BW$166</f>
        <v>0</v>
      </c>
      <c r="BC254" s="222">
        <f t="shared" si="125"/>
        <v>0</v>
      </c>
      <c r="BD254" s="261">
        <f>$BW$166</f>
        <v>0</v>
      </c>
      <c r="BE254" s="222">
        <f t="shared" si="126"/>
        <v>0</v>
      </c>
      <c r="BF254" s="261">
        <f>$BW$166</f>
        <v>0</v>
      </c>
      <c r="BG254" s="222">
        <f t="shared" si="127"/>
        <v>0</v>
      </c>
      <c r="BH254" s="261">
        <f>$BW$166</f>
        <v>0</v>
      </c>
      <c r="BI254" s="222">
        <f t="shared" si="128"/>
        <v>0</v>
      </c>
      <c r="BJ254" s="261">
        <f>$BW$166</f>
        <v>0</v>
      </c>
      <c r="BK254" s="222">
        <f t="shared" si="129"/>
        <v>0</v>
      </c>
      <c r="BL254" s="261">
        <f>$BW$166</f>
        <v>0</v>
      </c>
      <c r="BM254" s="222">
        <f t="shared" si="130"/>
        <v>0</v>
      </c>
      <c r="BN254" s="261">
        <f>$BW$166</f>
        <v>0</v>
      </c>
      <c r="BO254" s="222">
        <f t="shared" si="131"/>
        <v>0</v>
      </c>
      <c r="BP254" s="261">
        <f>$BW$166</f>
        <v>0</v>
      </c>
      <c r="BQ254" s="222">
        <f t="shared" si="132"/>
        <v>0</v>
      </c>
      <c r="BR254" s="261">
        <f>$BW$166</f>
        <v>0</v>
      </c>
      <c r="BS254" s="222">
        <f t="shared" si="133"/>
        <v>0</v>
      </c>
      <c r="BT254" s="261">
        <f>$BW$166</f>
        <v>0</v>
      </c>
      <c r="BU254" s="222">
        <f t="shared" si="134"/>
        <v>0</v>
      </c>
      <c r="BV254" s="261">
        <f>$BW$166</f>
        <v>0</v>
      </c>
      <c r="BW254" s="222">
        <f t="shared" si="135"/>
        <v>0</v>
      </c>
      <c r="BX254" s="261">
        <f>$BW$166</f>
        <v>0</v>
      </c>
      <c r="BY254" s="222">
        <f t="shared" si="136"/>
        <v>0</v>
      </c>
      <c r="BZ254" s="261">
        <f>$BW$166</f>
        <v>0</v>
      </c>
      <c r="CA254" s="222">
        <f t="shared" si="137"/>
        <v>0</v>
      </c>
      <c r="CB254" s="261">
        <f>$BW$166</f>
        <v>0</v>
      </c>
      <c r="CC254" s="222">
        <f t="shared" si="138"/>
        <v>0</v>
      </c>
      <c r="CD254" s="261">
        <f>$BW$166</f>
        <v>0</v>
      </c>
      <c r="CE254" s="222">
        <f t="shared" si="139"/>
        <v>0</v>
      </c>
      <c r="CF254" s="261">
        <f>$BW$166</f>
        <v>0</v>
      </c>
      <c r="CG254" s="146">
        <v>0</v>
      </c>
      <c r="CH254" s="146">
        <v>0</v>
      </c>
      <c r="CI254" s="146">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9">
        <f t="array" ref="AX255">IF(SUM($C$204:$C$210)=0,$D$83,MIN(IF($C$204:$C$210&gt;0,$B$204:$B$210)))</f>
        <v>45740</v>
      </c>
      <c r="AY255" s="259">
        <f t="array" ref="AY255">IF(SUM($C$204:$C$210)=0,$AB$83,MAX(IF($C$204:$C$210&gt;0,$B$204:$B$210)))</f>
        <v>45746</v>
      </c>
      <c r="AZ255" s="260">
        <f t="shared" si="140"/>
        <v>0</v>
      </c>
      <c r="BA255" s="222">
        <f t="shared" si="124"/>
        <v>0</v>
      </c>
      <c r="BB255" s="261">
        <f>$BW$167</f>
        <v>0</v>
      </c>
      <c r="BC255" s="222">
        <f t="shared" si="125"/>
        <v>0</v>
      </c>
      <c r="BD255" s="261">
        <f>$BW$167</f>
        <v>0</v>
      </c>
      <c r="BE255" s="222">
        <f t="shared" si="126"/>
        <v>0</v>
      </c>
      <c r="BF255" s="261">
        <f>$BW$167</f>
        <v>0</v>
      </c>
      <c r="BG255" s="222">
        <f t="shared" si="127"/>
        <v>0</v>
      </c>
      <c r="BH255" s="261">
        <f>$BW$167</f>
        <v>0</v>
      </c>
      <c r="BI255" s="222">
        <f t="shared" si="128"/>
        <v>0</v>
      </c>
      <c r="BJ255" s="261">
        <f>$BW$167</f>
        <v>0</v>
      </c>
      <c r="BK255" s="222">
        <f t="shared" si="129"/>
        <v>0</v>
      </c>
      <c r="BL255" s="261">
        <f>$BW$167</f>
        <v>0</v>
      </c>
      <c r="BM255" s="222">
        <f t="shared" si="130"/>
        <v>0</v>
      </c>
      <c r="BN255" s="261">
        <f>$BW$167</f>
        <v>0</v>
      </c>
      <c r="BO255" s="222">
        <f t="shared" si="131"/>
        <v>0</v>
      </c>
      <c r="BP255" s="261">
        <f>$BW$167</f>
        <v>0</v>
      </c>
      <c r="BQ255" s="222">
        <f t="shared" si="132"/>
        <v>0</v>
      </c>
      <c r="BR255" s="261">
        <f>$BW$167</f>
        <v>0</v>
      </c>
      <c r="BS255" s="222">
        <f t="shared" si="133"/>
        <v>0</v>
      </c>
      <c r="BT255" s="261">
        <f>$BW$167</f>
        <v>0</v>
      </c>
      <c r="BU255" s="222">
        <f t="shared" si="134"/>
        <v>0</v>
      </c>
      <c r="BV255" s="261">
        <f>$BW$167</f>
        <v>0</v>
      </c>
      <c r="BW255" s="222">
        <f t="shared" si="135"/>
        <v>0</v>
      </c>
      <c r="BX255" s="261">
        <f>$BW$167</f>
        <v>0</v>
      </c>
      <c r="BY255" s="222">
        <f t="shared" si="136"/>
        <v>0</v>
      </c>
      <c r="BZ255" s="261">
        <f>$BW$167</f>
        <v>0</v>
      </c>
      <c r="CA255" s="222">
        <f t="shared" si="137"/>
        <v>0</v>
      </c>
      <c r="CB255" s="261">
        <f>$BW$167</f>
        <v>0</v>
      </c>
      <c r="CC255" s="222">
        <f t="shared" si="138"/>
        <v>0</v>
      </c>
      <c r="CD255" s="261">
        <f>$BW$167</f>
        <v>0</v>
      </c>
      <c r="CE255" s="222">
        <f t="shared" si="139"/>
        <v>0</v>
      </c>
      <c r="CF255" s="261">
        <f>$BW$167</f>
        <v>0</v>
      </c>
      <c r="CG255" s="146">
        <v>0</v>
      </c>
      <c r="CH255" s="146">
        <v>0</v>
      </c>
      <c r="CI255" s="146">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9">
        <f t="array" ref="AX256">IF(SUM($C$204:$C$210)=0,$D$83,MIN(IF($C$204:$C$210&gt;0,$B$204:$B$210)))</f>
        <v>45740</v>
      </c>
      <c r="AY256" s="259">
        <f t="array" ref="AY256">IF(SUM($C$204:$C$210)=0,$AB$83,MAX(IF($C$204:$C$210&gt;0,$B$204:$B$210)))</f>
        <v>45746</v>
      </c>
      <c r="AZ256" s="260">
        <f t="shared" si="140"/>
        <v>0</v>
      </c>
      <c r="BA256" s="222">
        <f t="shared" si="124"/>
        <v>0</v>
      </c>
      <c r="BB256" s="261">
        <f>$BW$168</f>
        <v>0</v>
      </c>
      <c r="BC256" s="222">
        <f t="shared" si="125"/>
        <v>0</v>
      </c>
      <c r="BD256" s="261">
        <f>$BW$168</f>
        <v>0</v>
      </c>
      <c r="BE256" s="222">
        <f t="shared" si="126"/>
        <v>0</v>
      </c>
      <c r="BF256" s="261">
        <f>$BW$168</f>
        <v>0</v>
      </c>
      <c r="BG256" s="222">
        <f t="shared" si="127"/>
        <v>0</v>
      </c>
      <c r="BH256" s="261">
        <f>$BW$168</f>
        <v>0</v>
      </c>
      <c r="BI256" s="222">
        <f t="shared" si="128"/>
        <v>0</v>
      </c>
      <c r="BJ256" s="261">
        <f>$BW$168</f>
        <v>0</v>
      </c>
      <c r="BK256" s="222">
        <f t="shared" si="129"/>
        <v>0</v>
      </c>
      <c r="BL256" s="261">
        <f>$BW$168</f>
        <v>0</v>
      </c>
      <c r="BM256" s="222">
        <f t="shared" si="130"/>
        <v>0</v>
      </c>
      <c r="BN256" s="261">
        <f>$BW$168</f>
        <v>0</v>
      </c>
      <c r="BO256" s="222">
        <f t="shared" si="131"/>
        <v>0</v>
      </c>
      <c r="BP256" s="261">
        <f>$BW$168</f>
        <v>0</v>
      </c>
      <c r="BQ256" s="222">
        <f t="shared" si="132"/>
        <v>0</v>
      </c>
      <c r="BR256" s="261">
        <f>$BW$168</f>
        <v>0</v>
      </c>
      <c r="BS256" s="222">
        <f t="shared" si="133"/>
        <v>0</v>
      </c>
      <c r="BT256" s="261">
        <f>$BW$168</f>
        <v>0</v>
      </c>
      <c r="BU256" s="222">
        <f t="shared" si="134"/>
        <v>0</v>
      </c>
      <c r="BV256" s="261">
        <f>$BW$168</f>
        <v>0</v>
      </c>
      <c r="BW256" s="222">
        <f t="shared" si="135"/>
        <v>0</v>
      </c>
      <c r="BX256" s="261">
        <f>$BW$168</f>
        <v>0</v>
      </c>
      <c r="BY256" s="222">
        <f t="shared" si="136"/>
        <v>0</v>
      </c>
      <c r="BZ256" s="261">
        <f>$BW$168</f>
        <v>0</v>
      </c>
      <c r="CA256" s="222">
        <f t="shared" si="137"/>
        <v>0</v>
      </c>
      <c r="CB256" s="261">
        <f>$BW$168</f>
        <v>0</v>
      </c>
      <c r="CC256" s="222">
        <f t="shared" si="138"/>
        <v>0</v>
      </c>
      <c r="CD256" s="261">
        <f>$BW$168</f>
        <v>0</v>
      </c>
      <c r="CE256" s="222">
        <f t="shared" si="139"/>
        <v>0</v>
      </c>
      <c r="CF256" s="261">
        <f>$BW$168</f>
        <v>0</v>
      </c>
      <c r="CG256" s="146">
        <v>0</v>
      </c>
      <c r="CH256" s="146">
        <v>0</v>
      </c>
      <c r="CI256" s="146">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9">
        <f t="array" ref="AX257">IF(SUM($C$204:$C$210)=0,$D$83,MIN(IF($C$204:$C$210&gt;0,$B$204:$B$210)))</f>
        <v>45740</v>
      </c>
      <c r="AY257" s="259">
        <f t="array" ref="AY257">IF(SUM($C$204:$C$210)=0,$AB$83,MAX(IF($C$204:$C$210&gt;0,$B$204:$B$210)))</f>
        <v>45746</v>
      </c>
      <c r="AZ257" s="260">
        <f t="shared" si="140"/>
        <v>0</v>
      </c>
      <c r="BA257" s="222">
        <f t="shared" si="124"/>
        <v>0</v>
      </c>
      <c r="BB257" s="261">
        <f>$BW$169</f>
        <v>0</v>
      </c>
      <c r="BC257" s="222">
        <f t="shared" si="125"/>
        <v>0</v>
      </c>
      <c r="BD257" s="261">
        <f>$BW$169</f>
        <v>0</v>
      </c>
      <c r="BE257" s="222">
        <f t="shared" si="126"/>
        <v>0</v>
      </c>
      <c r="BF257" s="261">
        <f>$BW$169</f>
        <v>0</v>
      </c>
      <c r="BG257" s="222">
        <f t="shared" si="127"/>
        <v>0</v>
      </c>
      <c r="BH257" s="261">
        <f>$BW$169</f>
        <v>0</v>
      </c>
      <c r="BI257" s="222">
        <f t="shared" si="128"/>
        <v>0</v>
      </c>
      <c r="BJ257" s="261">
        <f>$BW$169</f>
        <v>0</v>
      </c>
      <c r="BK257" s="222">
        <f t="shared" si="129"/>
        <v>0</v>
      </c>
      <c r="BL257" s="261">
        <f>$BW$169</f>
        <v>0</v>
      </c>
      <c r="BM257" s="222">
        <f t="shared" si="130"/>
        <v>0</v>
      </c>
      <c r="BN257" s="261">
        <f>$BW$169</f>
        <v>0</v>
      </c>
      <c r="BO257" s="222">
        <f t="shared" si="131"/>
        <v>0</v>
      </c>
      <c r="BP257" s="261">
        <f>$BW$169</f>
        <v>0</v>
      </c>
      <c r="BQ257" s="222">
        <f t="shared" si="132"/>
        <v>0</v>
      </c>
      <c r="BR257" s="261">
        <f>$BW$169</f>
        <v>0</v>
      </c>
      <c r="BS257" s="222">
        <f t="shared" si="133"/>
        <v>0</v>
      </c>
      <c r="BT257" s="261">
        <f>$BW$169</f>
        <v>0</v>
      </c>
      <c r="BU257" s="222">
        <f t="shared" si="134"/>
        <v>0</v>
      </c>
      <c r="BV257" s="261">
        <f>$BW$169</f>
        <v>0</v>
      </c>
      <c r="BW257" s="222">
        <f t="shared" si="135"/>
        <v>0</v>
      </c>
      <c r="BX257" s="261">
        <f>$BW$169</f>
        <v>0</v>
      </c>
      <c r="BY257" s="222">
        <f t="shared" si="136"/>
        <v>0</v>
      </c>
      <c r="BZ257" s="261">
        <f>$BW$169</f>
        <v>0</v>
      </c>
      <c r="CA257" s="222">
        <f t="shared" si="137"/>
        <v>0</v>
      </c>
      <c r="CB257" s="261">
        <f>$BW$169</f>
        <v>0</v>
      </c>
      <c r="CC257" s="222">
        <f t="shared" si="138"/>
        <v>0</v>
      </c>
      <c r="CD257" s="261">
        <f>$BW$169</f>
        <v>0</v>
      </c>
      <c r="CE257" s="222">
        <f t="shared" si="139"/>
        <v>0</v>
      </c>
      <c r="CF257" s="261">
        <f>$BW$169</f>
        <v>0</v>
      </c>
      <c r="CG257" s="146">
        <v>0</v>
      </c>
      <c r="CH257" s="146">
        <v>0</v>
      </c>
      <c r="CI257" s="146">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9">
        <f t="array" ref="AX258">IF(SUM($C$204:$C$210)=0,$D$83,MIN(IF($C$204:$C$210&gt;0,$B$204:$B$210)))</f>
        <v>45740</v>
      </c>
      <c r="AY258" s="259">
        <f t="array" ref="AY258">IF(SUM($C$204:$C$210)=0,$AB$83,MAX(IF($C$204:$C$210&gt;0,$B$204:$B$210)))</f>
        <v>45746</v>
      </c>
      <c r="AZ258" s="260">
        <f t="shared" si="140"/>
        <v>0</v>
      </c>
      <c r="BA258" s="222">
        <f t="shared" si="124"/>
        <v>0</v>
      </c>
      <c r="BB258" s="261">
        <f>$BW$170</f>
        <v>0</v>
      </c>
      <c r="BC258" s="222">
        <f t="shared" si="125"/>
        <v>0</v>
      </c>
      <c r="BD258" s="261">
        <f>$BW$170</f>
        <v>0</v>
      </c>
      <c r="BE258" s="222">
        <f t="shared" si="126"/>
        <v>0</v>
      </c>
      <c r="BF258" s="261">
        <f>$BW$170</f>
        <v>0</v>
      </c>
      <c r="BG258" s="222">
        <f t="shared" si="127"/>
        <v>0</v>
      </c>
      <c r="BH258" s="261">
        <f>$BW$170</f>
        <v>0</v>
      </c>
      <c r="BI258" s="222">
        <f t="shared" si="128"/>
        <v>0</v>
      </c>
      <c r="BJ258" s="261">
        <f>$BW$170</f>
        <v>0</v>
      </c>
      <c r="BK258" s="222">
        <f t="shared" si="129"/>
        <v>0</v>
      </c>
      <c r="BL258" s="261">
        <f>$BW$170</f>
        <v>0</v>
      </c>
      <c r="BM258" s="222">
        <f t="shared" si="130"/>
        <v>0</v>
      </c>
      <c r="BN258" s="261">
        <f>$BW$170</f>
        <v>0</v>
      </c>
      <c r="BO258" s="222">
        <f t="shared" si="131"/>
        <v>0</v>
      </c>
      <c r="BP258" s="261">
        <f>$BW$170</f>
        <v>0</v>
      </c>
      <c r="BQ258" s="222">
        <f t="shared" si="132"/>
        <v>0</v>
      </c>
      <c r="BR258" s="261">
        <f>$BW$170</f>
        <v>0</v>
      </c>
      <c r="BS258" s="222">
        <f t="shared" si="133"/>
        <v>0</v>
      </c>
      <c r="BT258" s="261">
        <f>$BW$170</f>
        <v>0</v>
      </c>
      <c r="BU258" s="222">
        <f t="shared" si="134"/>
        <v>0</v>
      </c>
      <c r="BV258" s="261">
        <f>$BW$170</f>
        <v>0</v>
      </c>
      <c r="BW258" s="222">
        <f t="shared" si="135"/>
        <v>0</v>
      </c>
      <c r="BX258" s="261">
        <f>$BW$170</f>
        <v>0</v>
      </c>
      <c r="BY258" s="222">
        <f t="shared" si="136"/>
        <v>0</v>
      </c>
      <c r="BZ258" s="261">
        <f>$BW$170</f>
        <v>0</v>
      </c>
      <c r="CA258" s="222">
        <f t="shared" si="137"/>
        <v>0</v>
      </c>
      <c r="CB258" s="261">
        <f>$BW$170</f>
        <v>0</v>
      </c>
      <c r="CC258" s="222">
        <f t="shared" si="138"/>
        <v>0</v>
      </c>
      <c r="CD258" s="261">
        <f>$BW$170</f>
        <v>0</v>
      </c>
      <c r="CE258" s="222">
        <f t="shared" si="139"/>
        <v>0</v>
      </c>
      <c r="CF258" s="261">
        <f>$BW$170</f>
        <v>0</v>
      </c>
      <c r="CG258" s="146">
        <v>0</v>
      </c>
      <c r="CH258" s="146">
        <v>0</v>
      </c>
      <c r="CI258" s="146">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9">
        <f t="array" ref="AX259">IF(SUM($C$204:$C$210)=0,$D$83,MIN(IF($C$204:$C$210&gt;0,$B$204:$B$210)))</f>
        <v>45740</v>
      </c>
      <c r="AY259" s="259">
        <f t="array" ref="AY259">IF(SUM($C$204:$C$210)=0,$AB$83,MAX(IF($C$204:$C$210&gt;0,$B$204:$B$210)))</f>
        <v>45746</v>
      </c>
      <c r="AZ259" s="260">
        <f t="shared" si="140"/>
        <v>0</v>
      </c>
      <c r="BA259" s="222">
        <f t="shared" si="124"/>
        <v>0</v>
      </c>
      <c r="BB259" s="261">
        <f>$BW$171</f>
        <v>0</v>
      </c>
      <c r="BC259" s="222">
        <f t="shared" si="125"/>
        <v>0</v>
      </c>
      <c r="BD259" s="261">
        <f>$BW$171</f>
        <v>0</v>
      </c>
      <c r="BE259" s="222">
        <f t="shared" si="126"/>
        <v>0</v>
      </c>
      <c r="BF259" s="261">
        <f>$BW$171</f>
        <v>0</v>
      </c>
      <c r="BG259" s="222">
        <f t="shared" si="127"/>
        <v>0</v>
      </c>
      <c r="BH259" s="261">
        <f>$BW$171</f>
        <v>0</v>
      </c>
      <c r="BI259" s="222">
        <f t="shared" si="128"/>
        <v>0</v>
      </c>
      <c r="BJ259" s="261">
        <f>$BW$171</f>
        <v>0</v>
      </c>
      <c r="BK259" s="222">
        <f t="shared" si="129"/>
        <v>0</v>
      </c>
      <c r="BL259" s="261">
        <f>$BW$171</f>
        <v>0</v>
      </c>
      <c r="BM259" s="222">
        <f t="shared" si="130"/>
        <v>0</v>
      </c>
      <c r="BN259" s="261">
        <f>$BW$171</f>
        <v>0</v>
      </c>
      <c r="BO259" s="222">
        <f t="shared" si="131"/>
        <v>0</v>
      </c>
      <c r="BP259" s="261">
        <f>$BW$171</f>
        <v>0</v>
      </c>
      <c r="BQ259" s="222">
        <f t="shared" si="132"/>
        <v>0</v>
      </c>
      <c r="BR259" s="261">
        <f>$BW$171</f>
        <v>0</v>
      </c>
      <c r="BS259" s="222">
        <f t="shared" si="133"/>
        <v>0</v>
      </c>
      <c r="BT259" s="261">
        <f>$BW$171</f>
        <v>0</v>
      </c>
      <c r="BU259" s="222">
        <f t="shared" si="134"/>
        <v>0</v>
      </c>
      <c r="BV259" s="261">
        <f>$BW$171</f>
        <v>0</v>
      </c>
      <c r="BW259" s="222">
        <f t="shared" si="135"/>
        <v>0</v>
      </c>
      <c r="BX259" s="261">
        <f>$BW$171</f>
        <v>0</v>
      </c>
      <c r="BY259" s="222">
        <f t="shared" si="136"/>
        <v>0</v>
      </c>
      <c r="BZ259" s="261">
        <f>$BW$171</f>
        <v>0</v>
      </c>
      <c r="CA259" s="222">
        <f t="shared" si="137"/>
        <v>0</v>
      </c>
      <c r="CB259" s="261">
        <f>$BW$171</f>
        <v>0</v>
      </c>
      <c r="CC259" s="222">
        <f t="shared" si="138"/>
        <v>0</v>
      </c>
      <c r="CD259" s="261">
        <f>$BW$171</f>
        <v>0</v>
      </c>
      <c r="CE259" s="222">
        <f t="shared" si="139"/>
        <v>0</v>
      </c>
      <c r="CF259" s="261">
        <f>$BW$171</f>
        <v>0</v>
      </c>
      <c r="CG259" s="146">
        <v>0</v>
      </c>
      <c r="CH259" s="146">
        <v>0</v>
      </c>
      <c r="CI259" s="146">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9">
        <f t="array" ref="AX260">IF(SUM($C$204:$C$210)=0,$D$83,MIN(IF($C$204:$C$210&gt;0,$B$204:$B$210)))</f>
        <v>45740</v>
      </c>
      <c r="AY260" s="259">
        <f t="array" ref="AY260">IF(SUM($C$204:$C$210)=0,$AB$83,MAX(IF($C$204:$C$210&gt;0,$B$204:$B$210)))</f>
        <v>45746</v>
      </c>
      <c r="AZ260" s="260">
        <f t="shared" ref="AZ260:AZ265" si="141">$H$109</f>
        <v>0</v>
      </c>
      <c r="BA260" s="222">
        <f t="shared" si="124"/>
        <v>0</v>
      </c>
      <c r="BB260" s="261">
        <f>$BW$166</f>
        <v>0</v>
      </c>
      <c r="BC260" s="222">
        <f t="shared" si="125"/>
        <v>0</v>
      </c>
      <c r="BD260" s="261">
        <f>$BW$166</f>
        <v>0</v>
      </c>
      <c r="BE260" s="222">
        <f t="shared" si="126"/>
        <v>0</v>
      </c>
      <c r="BF260" s="261">
        <f>$BW$166</f>
        <v>0</v>
      </c>
      <c r="BG260" s="222">
        <f t="shared" si="127"/>
        <v>0</v>
      </c>
      <c r="BH260" s="261">
        <f>$BW$166</f>
        <v>0</v>
      </c>
      <c r="BI260" s="222">
        <f t="shared" si="128"/>
        <v>0</v>
      </c>
      <c r="BJ260" s="261">
        <f>$BW$166</f>
        <v>0</v>
      </c>
      <c r="BK260" s="222">
        <f t="shared" si="129"/>
        <v>0</v>
      </c>
      <c r="BL260" s="261">
        <f>$BW$166</f>
        <v>0</v>
      </c>
      <c r="BM260" s="222">
        <f t="shared" si="130"/>
        <v>0</v>
      </c>
      <c r="BN260" s="261">
        <f>$BW$166</f>
        <v>0</v>
      </c>
      <c r="BO260" s="222">
        <f t="shared" si="131"/>
        <v>0</v>
      </c>
      <c r="BP260" s="261">
        <f>$BW$166</f>
        <v>0</v>
      </c>
      <c r="BQ260" s="222">
        <f t="shared" si="132"/>
        <v>0</v>
      </c>
      <c r="BR260" s="261">
        <f>$BW$166</f>
        <v>0</v>
      </c>
      <c r="BS260" s="222">
        <f t="shared" si="133"/>
        <v>0</v>
      </c>
      <c r="BT260" s="261">
        <f>$BW$166</f>
        <v>0</v>
      </c>
      <c r="BU260" s="222">
        <f t="shared" si="134"/>
        <v>0</v>
      </c>
      <c r="BV260" s="261">
        <f>$BW$166</f>
        <v>0</v>
      </c>
      <c r="BW260" s="222">
        <f t="shared" si="135"/>
        <v>0</v>
      </c>
      <c r="BX260" s="261">
        <f>$BW$166</f>
        <v>0</v>
      </c>
      <c r="BY260" s="222">
        <f t="shared" si="136"/>
        <v>0</v>
      </c>
      <c r="BZ260" s="261">
        <f>$BW$166</f>
        <v>0</v>
      </c>
      <c r="CA260" s="222">
        <f t="shared" si="137"/>
        <v>0</v>
      </c>
      <c r="CB260" s="261">
        <f>$BW$166</f>
        <v>0</v>
      </c>
      <c r="CC260" s="222">
        <f t="shared" si="138"/>
        <v>0</v>
      </c>
      <c r="CD260" s="261">
        <f>$BW$166</f>
        <v>0</v>
      </c>
      <c r="CE260" s="222">
        <f t="shared" si="139"/>
        <v>0</v>
      </c>
      <c r="CF260" s="261">
        <f>$BW$166</f>
        <v>0</v>
      </c>
      <c r="CG260" s="146">
        <v>0</v>
      </c>
      <c r="CH260" s="146">
        <v>0</v>
      </c>
      <c r="CI260" s="146">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9">
        <f t="array" ref="AX261">IF(SUM($C$204:$C$210)=0,$D$83,MIN(IF($C$204:$C$210&gt;0,$B$204:$B$210)))</f>
        <v>45740</v>
      </c>
      <c r="AY261" s="259">
        <f t="array" ref="AY261">IF(SUM($C$204:$C$210)=0,$AB$83,MAX(IF($C$204:$C$210&gt;0,$B$204:$B$210)))</f>
        <v>45746</v>
      </c>
      <c r="AZ261" s="260">
        <f t="shared" si="141"/>
        <v>0</v>
      </c>
      <c r="BA261" s="222">
        <f t="shared" si="124"/>
        <v>0</v>
      </c>
      <c r="BB261" s="261">
        <f>$BW$167</f>
        <v>0</v>
      </c>
      <c r="BC261" s="222">
        <f t="shared" si="125"/>
        <v>0</v>
      </c>
      <c r="BD261" s="261">
        <f>$BW$167</f>
        <v>0</v>
      </c>
      <c r="BE261" s="222">
        <f t="shared" si="126"/>
        <v>0</v>
      </c>
      <c r="BF261" s="261">
        <f>$BW$167</f>
        <v>0</v>
      </c>
      <c r="BG261" s="222">
        <f t="shared" si="127"/>
        <v>0</v>
      </c>
      <c r="BH261" s="261">
        <f>$BW$167</f>
        <v>0</v>
      </c>
      <c r="BI261" s="222">
        <f t="shared" si="128"/>
        <v>0</v>
      </c>
      <c r="BJ261" s="261">
        <f>$BW$167</f>
        <v>0</v>
      </c>
      <c r="BK261" s="222">
        <f t="shared" si="129"/>
        <v>0</v>
      </c>
      <c r="BL261" s="261">
        <f>$BW$167</f>
        <v>0</v>
      </c>
      <c r="BM261" s="222">
        <f t="shared" si="130"/>
        <v>0</v>
      </c>
      <c r="BN261" s="261">
        <f>$BW$167</f>
        <v>0</v>
      </c>
      <c r="BO261" s="222">
        <f t="shared" si="131"/>
        <v>0</v>
      </c>
      <c r="BP261" s="261">
        <f>$BW$167</f>
        <v>0</v>
      </c>
      <c r="BQ261" s="222">
        <f t="shared" si="132"/>
        <v>0</v>
      </c>
      <c r="BR261" s="261">
        <f>$BW$167</f>
        <v>0</v>
      </c>
      <c r="BS261" s="222">
        <f t="shared" si="133"/>
        <v>0</v>
      </c>
      <c r="BT261" s="261">
        <f>$BW$167</f>
        <v>0</v>
      </c>
      <c r="BU261" s="222">
        <f t="shared" si="134"/>
        <v>0</v>
      </c>
      <c r="BV261" s="261">
        <f>$BW$167</f>
        <v>0</v>
      </c>
      <c r="BW261" s="222">
        <f t="shared" si="135"/>
        <v>0</v>
      </c>
      <c r="BX261" s="261">
        <f>$BW$167</f>
        <v>0</v>
      </c>
      <c r="BY261" s="222">
        <f t="shared" si="136"/>
        <v>0</v>
      </c>
      <c r="BZ261" s="261">
        <f>$BW$167</f>
        <v>0</v>
      </c>
      <c r="CA261" s="222">
        <f t="shared" si="137"/>
        <v>0</v>
      </c>
      <c r="CB261" s="261">
        <f>$BW$167</f>
        <v>0</v>
      </c>
      <c r="CC261" s="222">
        <f t="shared" si="138"/>
        <v>0</v>
      </c>
      <c r="CD261" s="261">
        <f>$BW$167</f>
        <v>0</v>
      </c>
      <c r="CE261" s="222">
        <f t="shared" si="139"/>
        <v>0</v>
      </c>
      <c r="CF261" s="261">
        <f>$BW$167</f>
        <v>0</v>
      </c>
      <c r="CG261" s="146">
        <v>0</v>
      </c>
      <c r="CH261" s="146">
        <v>0</v>
      </c>
      <c r="CI261" s="146">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9">
        <f t="array" ref="AX262">IF(SUM($C$204:$C$210)=0,$D$83,MIN(IF($C$204:$C$210&gt;0,$B$204:$B$210)))</f>
        <v>45740</v>
      </c>
      <c r="AY262" s="259">
        <f t="array" ref="AY262">IF(SUM($C$204:$C$210)=0,$AB$83,MAX(IF($C$204:$C$210&gt;0,$B$204:$B$210)))</f>
        <v>45746</v>
      </c>
      <c r="AZ262" s="260">
        <f t="shared" si="141"/>
        <v>0</v>
      </c>
      <c r="BA262" s="222">
        <f t="shared" si="124"/>
        <v>0</v>
      </c>
      <c r="BB262" s="261">
        <f>$BW$168</f>
        <v>0</v>
      </c>
      <c r="BC262" s="222">
        <f t="shared" si="125"/>
        <v>0</v>
      </c>
      <c r="BD262" s="261">
        <f>$BW$168</f>
        <v>0</v>
      </c>
      <c r="BE262" s="222">
        <f t="shared" si="126"/>
        <v>0</v>
      </c>
      <c r="BF262" s="261">
        <f>$BW$168</f>
        <v>0</v>
      </c>
      <c r="BG262" s="222">
        <f t="shared" si="127"/>
        <v>0</v>
      </c>
      <c r="BH262" s="261">
        <f>$BW$168</f>
        <v>0</v>
      </c>
      <c r="BI262" s="222">
        <f t="shared" si="128"/>
        <v>0</v>
      </c>
      <c r="BJ262" s="261">
        <f>$BW$168</f>
        <v>0</v>
      </c>
      <c r="BK262" s="222">
        <f t="shared" si="129"/>
        <v>0</v>
      </c>
      <c r="BL262" s="261">
        <f>$BW$168</f>
        <v>0</v>
      </c>
      <c r="BM262" s="222">
        <f t="shared" si="130"/>
        <v>0</v>
      </c>
      <c r="BN262" s="261">
        <f>$BW$168</f>
        <v>0</v>
      </c>
      <c r="BO262" s="222">
        <f t="shared" si="131"/>
        <v>0</v>
      </c>
      <c r="BP262" s="261">
        <f>$BW$168</f>
        <v>0</v>
      </c>
      <c r="BQ262" s="222">
        <f t="shared" si="132"/>
        <v>0</v>
      </c>
      <c r="BR262" s="261">
        <f>$BW$168</f>
        <v>0</v>
      </c>
      <c r="BS262" s="222">
        <f t="shared" si="133"/>
        <v>0</v>
      </c>
      <c r="BT262" s="261">
        <f>$BW$168</f>
        <v>0</v>
      </c>
      <c r="BU262" s="222">
        <f t="shared" si="134"/>
        <v>0</v>
      </c>
      <c r="BV262" s="261">
        <f>$BW$168</f>
        <v>0</v>
      </c>
      <c r="BW262" s="222">
        <f t="shared" si="135"/>
        <v>0</v>
      </c>
      <c r="BX262" s="261">
        <f>$BW$168</f>
        <v>0</v>
      </c>
      <c r="BY262" s="222">
        <f t="shared" si="136"/>
        <v>0</v>
      </c>
      <c r="BZ262" s="261">
        <f>$BW$168</f>
        <v>0</v>
      </c>
      <c r="CA262" s="222">
        <f t="shared" si="137"/>
        <v>0</v>
      </c>
      <c r="CB262" s="261">
        <f>$BW$168</f>
        <v>0</v>
      </c>
      <c r="CC262" s="222">
        <f t="shared" si="138"/>
        <v>0</v>
      </c>
      <c r="CD262" s="261">
        <f>$BW$168</f>
        <v>0</v>
      </c>
      <c r="CE262" s="222">
        <f t="shared" si="139"/>
        <v>0</v>
      </c>
      <c r="CF262" s="261">
        <f>$BW$168</f>
        <v>0</v>
      </c>
      <c r="CG262" s="146">
        <v>0</v>
      </c>
      <c r="CH262" s="146">
        <v>0</v>
      </c>
      <c r="CI262" s="146">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9">
        <f t="array" ref="AX263">IF(SUM($C$204:$C$210)=0,$D$83,MIN(IF($C$204:$C$210&gt;0,$B$204:$B$210)))</f>
        <v>45740</v>
      </c>
      <c r="AY263" s="259">
        <f t="array" ref="AY263">IF(SUM($C$204:$C$210)=0,$AB$83,MAX(IF($C$204:$C$210&gt;0,$B$204:$B$210)))</f>
        <v>45746</v>
      </c>
      <c r="AZ263" s="260">
        <f t="shared" si="141"/>
        <v>0</v>
      </c>
      <c r="BA263" s="222">
        <f t="shared" si="124"/>
        <v>0</v>
      </c>
      <c r="BB263" s="261">
        <f>$BW$169</f>
        <v>0</v>
      </c>
      <c r="BC263" s="222">
        <f t="shared" si="125"/>
        <v>0</v>
      </c>
      <c r="BD263" s="261">
        <f>$BW$169</f>
        <v>0</v>
      </c>
      <c r="BE263" s="222">
        <f t="shared" si="126"/>
        <v>0</v>
      </c>
      <c r="BF263" s="261">
        <f>$BW$169</f>
        <v>0</v>
      </c>
      <c r="BG263" s="222">
        <f t="shared" si="127"/>
        <v>0</v>
      </c>
      <c r="BH263" s="261">
        <f>$BW$169</f>
        <v>0</v>
      </c>
      <c r="BI263" s="222">
        <f t="shared" si="128"/>
        <v>0</v>
      </c>
      <c r="BJ263" s="261">
        <f>$BW$169</f>
        <v>0</v>
      </c>
      <c r="BK263" s="222">
        <f t="shared" si="129"/>
        <v>0</v>
      </c>
      <c r="BL263" s="261">
        <f>$BW$169</f>
        <v>0</v>
      </c>
      <c r="BM263" s="222">
        <f t="shared" si="130"/>
        <v>0</v>
      </c>
      <c r="BN263" s="261">
        <f>$BW$169</f>
        <v>0</v>
      </c>
      <c r="BO263" s="222">
        <f t="shared" si="131"/>
        <v>0</v>
      </c>
      <c r="BP263" s="261">
        <f>$BW$169</f>
        <v>0</v>
      </c>
      <c r="BQ263" s="222">
        <f t="shared" si="132"/>
        <v>0</v>
      </c>
      <c r="BR263" s="261">
        <f>$BW$169</f>
        <v>0</v>
      </c>
      <c r="BS263" s="222">
        <f t="shared" si="133"/>
        <v>0</v>
      </c>
      <c r="BT263" s="261">
        <f>$BW$169</f>
        <v>0</v>
      </c>
      <c r="BU263" s="222">
        <f t="shared" si="134"/>
        <v>0</v>
      </c>
      <c r="BV263" s="261">
        <f>$BW$169</f>
        <v>0</v>
      </c>
      <c r="BW263" s="222">
        <f t="shared" si="135"/>
        <v>0</v>
      </c>
      <c r="BX263" s="261">
        <f>$BW$169</f>
        <v>0</v>
      </c>
      <c r="BY263" s="222">
        <f t="shared" si="136"/>
        <v>0</v>
      </c>
      <c r="BZ263" s="261">
        <f>$BW$169</f>
        <v>0</v>
      </c>
      <c r="CA263" s="222">
        <f t="shared" si="137"/>
        <v>0</v>
      </c>
      <c r="CB263" s="261">
        <f>$BW$169</f>
        <v>0</v>
      </c>
      <c r="CC263" s="222">
        <f t="shared" si="138"/>
        <v>0</v>
      </c>
      <c r="CD263" s="261">
        <f>$BW$169</f>
        <v>0</v>
      </c>
      <c r="CE263" s="222">
        <f t="shared" si="139"/>
        <v>0</v>
      </c>
      <c r="CF263" s="261">
        <f>$BW$169</f>
        <v>0</v>
      </c>
      <c r="CG263" s="146">
        <v>0</v>
      </c>
      <c r="CH263" s="146">
        <v>0</v>
      </c>
      <c r="CI263" s="146">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9">
        <f t="array" ref="AX264">IF(SUM($C$204:$C$210)=0,$D$83,MIN(IF($C$204:$C$210&gt;0,$B$204:$B$210)))</f>
        <v>45740</v>
      </c>
      <c r="AY264" s="259">
        <f t="array" ref="AY264">IF(SUM($C$204:$C$210)=0,$AB$83,MAX(IF($C$204:$C$210&gt;0,$B$204:$B$210)))</f>
        <v>45746</v>
      </c>
      <c r="AZ264" s="260">
        <f t="shared" si="141"/>
        <v>0</v>
      </c>
      <c r="BA264" s="222">
        <f t="shared" si="124"/>
        <v>0</v>
      </c>
      <c r="BB264" s="261">
        <f>$BW$170</f>
        <v>0</v>
      </c>
      <c r="BC264" s="222">
        <f t="shared" si="125"/>
        <v>0</v>
      </c>
      <c r="BD264" s="261">
        <f>$BW$170</f>
        <v>0</v>
      </c>
      <c r="BE264" s="222">
        <f t="shared" si="126"/>
        <v>0</v>
      </c>
      <c r="BF264" s="261">
        <f>$BW$170</f>
        <v>0</v>
      </c>
      <c r="BG264" s="222">
        <f t="shared" si="127"/>
        <v>0</v>
      </c>
      <c r="BH264" s="261">
        <f>$BW$170</f>
        <v>0</v>
      </c>
      <c r="BI264" s="222">
        <f t="shared" si="128"/>
        <v>0</v>
      </c>
      <c r="BJ264" s="261">
        <f>$BW$170</f>
        <v>0</v>
      </c>
      <c r="BK264" s="222">
        <f t="shared" si="129"/>
        <v>0</v>
      </c>
      <c r="BL264" s="261">
        <f>$BW$170</f>
        <v>0</v>
      </c>
      <c r="BM264" s="222">
        <f t="shared" si="130"/>
        <v>0</v>
      </c>
      <c r="BN264" s="261">
        <f>$BW$170</f>
        <v>0</v>
      </c>
      <c r="BO264" s="222">
        <f t="shared" si="131"/>
        <v>0</v>
      </c>
      <c r="BP264" s="261">
        <f>$BW$170</f>
        <v>0</v>
      </c>
      <c r="BQ264" s="222">
        <f t="shared" si="132"/>
        <v>0</v>
      </c>
      <c r="BR264" s="261">
        <f>$BW$170</f>
        <v>0</v>
      </c>
      <c r="BS264" s="222">
        <f t="shared" si="133"/>
        <v>0</v>
      </c>
      <c r="BT264" s="261">
        <f>$BW$170</f>
        <v>0</v>
      </c>
      <c r="BU264" s="222">
        <f t="shared" si="134"/>
        <v>0</v>
      </c>
      <c r="BV264" s="261">
        <f>$BW$170</f>
        <v>0</v>
      </c>
      <c r="BW264" s="222">
        <f t="shared" si="135"/>
        <v>0</v>
      </c>
      <c r="BX264" s="261">
        <f>$BW$170</f>
        <v>0</v>
      </c>
      <c r="BY264" s="222">
        <f t="shared" si="136"/>
        <v>0</v>
      </c>
      <c r="BZ264" s="261">
        <f>$BW$170</f>
        <v>0</v>
      </c>
      <c r="CA264" s="222">
        <f t="shared" si="137"/>
        <v>0</v>
      </c>
      <c r="CB264" s="261">
        <f>$BW$170</f>
        <v>0</v>
      </c>
      <c r="CC264" s="222">
        <f t="shared" si="138"/>
        <v>0</v>
      </c>
      <c r="CD264" s="261">
        <f>$BW$170</f>
        <v>0</v>
      </c>
      <c r="CE264" s="222">
        <f t="shared" si="139"/>
        <v>0</v>
      </c>
      <c r="CF264" s="261">
        <f>$BW$170</f>
        <v>0</v>
      </c>
      <c r="CG264" s="146">
        <v>0</v>
      </c>
      <c r="CH264" s="146">
        <v>0</v>
      </c>
      <c r="CI264" s="146">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9">
        <f t="array" ref="AX265">IF(SUM($C$204:$C$210)=0,$D$83,MIN(IF($C$204:$C$210&gt;0,$B$204:$B$210)))</f>
        <v>45740</v>
      </c>
      <c r="AY265" s="259">
        <f t="array" ref="AY265">IF(SUM($C$204:$C$210)=0,$AB$83,MAX(IF($C$204:$C$210&gt;0,$B$204:$B$210)))</f>
        <v>45746</v>
      </c>
      <c r="AZ265" s="260">
        <f t="shared" si="141"/>
        <v>0</v>
      </c>
      <c r="BA265" s="222">
        <f t="shared" si="124"/>
        <v>0</v>
      </c>
      <c r="BB265" s="261">
        <f>$BW$171</f>
        <v>0</v>
      </c>
      <c r="BC265" s="222">
        <f t="shared" si="125"/>
        <v>0</v>
      </c>
      <c r="BD265" s="261">
        <f>$BW$171</f>
        <v>0</v>
      </c>
      <c r="BE265" s="222">
        <f t="shared" si="126"/>
        <v>0</v>
      </c>
      <c r="BF265" s="261">
        <f>$BW$171</f>
        <v>0</v>
      </c>
      <c r="BG265" s="222">
        <f t="shared" si="127"/>
        <v>0</v>
      </c>
      <c r="BH265" s="261">
        <f>$BW$171</f>
        <v>0</v>
      </c>
      <c r="BI265" s="222">
        <f t="shared" si="128"/>
        <v>0</v>
      </c>
      <c r="BJ265" s="261">
        <f>$BW$171</f>
        <v>0</v>
      </c>
      <c r="BK265" s="222">
        <f t="shared" si="129"/>
        <v>0</v>
      </c>
      <c r="BL265" s="261">
        <f>$BW$171</f>
        <v>0</v>
      </c>
      <c r="BM265" s="222">
        <f t="shared" si="130"/>
        <v>0</v>
      </c>
      <c r="BN265" s="261">
        <f>$BW$171</f>
        <v>0</v>
      </c>
      <c r="BO265" s="222">
        <f t="shared" si="131"/>
        <v>0</v>
      </c>
      <c r="BP265" s="261">
        <f>$BW$171</f>
        <v>0</v>
      </c>
      <c r="BQ265" s="222">
        <f t="shared" si="132"/>
        <v>0</v>
      </c>
      <c r="BR265" s="261">
        <f>$BW$171</f>
        <v>0</v>
      </c>
      <c r="BS265" s="222">
        <f t="shared" si="133"/>
        <v>0</v>
      </c>
      <c r="BT265" s="261">
        <f>$BW$171</f>
        <v>0</v>
      </c>
      <c r="BU265" s="222">
        <f t="shared" si="134"/>
        <v>0</v>
      </c>
      <c r="BV265" s="261">
        <f>$BW$171</f>
        <v>0</v>
      </c>
      <c r="BW265" s="222">
        <f t="shared" si="135"/>
        <v>0</v>
      </c>
      <c r="BX265" s="261">
        <f>$BW$171</f>
        <v>0</v>
      </c>
      <c r="BY265" s="222">
        <f t="shared" si="136"/>
        <v>0</v>
      </c>
      <c r="BZ265" s="261">
        <f>$BW$171</f>
        <v>0</v>
      </c>
      <c r="CA265" s="222">
        <f t="shared" si="137"/>
        <v>0</v>
      </c>
      <c r="CB265" s="261">
        <f>$BW$171</f>
        <v>0</v>
      </c>
      <c r="CC265" s="222">
        <f t="shared" si="138"/>
        <v>0</v>
      </c>
      <c r="CD265" s="261">
        <f>$BW$171</f>
        <v>0</v>
      </c>
      <c r="CE265" s="222">
        <f t="shared" si="139"/>
        <v>0</v>
      </c>
      <c r="CF265" s="261">
        <f>$BW$171</f>
        <v>0</v>
      </c>
      <c r="CG265" s="146">
        <v>0</v>
      </c>
      <c r="CH265" s="146">
        <v>0</v>
      </c>
      <c r="CI265" s="146">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2">
        <f t="array" ref="AX266">MIN(IF($C$176:$C$210&gt;0,$B$176:$B$210))</f>
        <v>0</v>
      </c>
      <c r="AY266" s="263">
        <f t="array" ref="AY266">MAX(IF($C$176:$C$210&gt;0,$B$176:$B$210))</f>
        <v>0</v>
      </c>
      <c r="AZ266" s="264">
        <f>$H$107</f>
        <v>9</v>
      </c>
      <c r="BA266" s="265">
        <v>0</v>
      </c>
      <c r="BB266" s="266">
        <v>0</v>
      </c>
      <c r="BC266" s="265">
        <v>0</v>
      </c>
      <c r="BD266" s="266">
        <v>0</v>
      </c>
      <c r="BE266" s="265">
        <v>0</v>
      </c>
      <c r="BF266" s="266">
        <v>0</v>
      </c>
      <c r="BG266" s="265">
        <v>0</v>
      </c>
      <c r="BH266" s="266">
        <v>0</v>
      </c>
      <c r="BI266" s="265">
        <v>0</v>
      </c>
      <c r="BJ266" s="266">
        <v>0</v>
      </c>
      <c r="BK266" s="265">
        <v>0</v>
      </c>
      <c r="BL266" s="266">
        <v>0</v>
      </c>
      <c r="BM266" s="265">
        <v>0</v>
      </c>
      <c r="BN266" s="266">
        <v>0</v>
      </c>
      <c r="BO266" s="265">
        <v>0</v>
      </c>
      <c r="BP266" s="266">
        <v>0</v>
      </c>
      <c r="BQ266" s="265">
        <v>0</v>
      </c>
      <c r="BR266" s="266">
        <v>0</v>
      </c>
      <c r="BS266" s="265">
        <v>0</v>
      </c>
      <c r="BT266" s="266">
        <v>0</v>
      </c>
      <c r="BU266" s="265">
        <v>0</v>
      </c>
      <c r="BV266" s="266">
        <v>0</v>
      </c>
      <c r="BW266" s="265">
        <v>0</v>
      </c>
      <c r="BX266" s="266">
        <v>0</v>
      </c>
      <c r="BY266" s="265">
        <v>0</v>
      </c>
      <c r="BZ266" s="266">
        <v>0</v>
      </c>
      <c r="CA266" s="265">
        <v>0</v>
      </c>
      <c r="CB266" s="266">
        <v>0</v>
      </c>
      <c r="CC266" s="265">
        <v>0</v>
      </c>
      <c r="CD266" s="266">
        <v>0</v>
      </c>
      <c r="CE266" s="265">
        <v>0</v>
      </c>
      <c r="CF266" s="266">
        <v>0</v>
      </c>
      <c r="CG266" s="266">
        <f>T110</f>
        <v>0</v>
      </c>
      <c r="CH266" s="266">
        <v>0</v>
      </c>
      <c r="CI266" s="266">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2">
        <f t="array" ref="AX267">MIN(IF($C$176:$C$210&gt;0,$B$176:$B$210))</f>
        <v>0</v>
      </c>
      <c r="AY267" s="263">
        <f t="array" ref="AY267">MAX(IF($C$176:$C$210&gt;0,$B$176:$B$210))</f>
        <v>0</v>
      </c>
      <c r="AZ267" s="264">
        <f>$H$108</f>
        <v>0</v>
      </c>
      <c r="BA267" s="265">
        <v>0</v>
      </c>
      <c r="BB267" s="266">
        <v>0</v>
      </c>
      <c r="BC267" s="265">
        <v>0</v>
      </c>
      <c r="BD267" s="266">
        <v>0</v>
      </c>
      <c r="BE267" s="265">
        <v>0</v>
      </c>
      <c r="BF267" s="266">
        <v>0</v>
      </c>
      <c r="BG267" s="265">
        <v>0</v>
      </c>
      <c r="BH267" s="266">
        <v>0</v>
      </c>
      <c r="BI267" s="265">
        <v>0</v>
      </c>
      <c r="BJ267" s="266">
        <v>0</v>
      </c>
      <c r="BK267" s="265">
        <v>0</v>
      </c>
      <c r="BL267" s="266">
        <v>0</v>
      </c>
      <c r="BM267" s="265">
        <v>0</v>
      </c>
      <c r="BN267" s="266">
        <v>0</v>
      </c>
      <c r="BO267" s="265">
        <v>0</v>
      </c>
      <c r="BP267" s="266">
        <v>0</v>
      </c>
      <c r="BQ267" s="265">
        <v>0</v>
      </c>
      <c r="BR267" s="266">
        <v>0</v>
      </c>
      <c r="BS267" s="265">
        <v>0</v>
      </c>
      <c r="BT267" s="266">
        <v>0</v>
      </c>
      <c r="BU267" s="265">
        <v>0</v>
      </c>
      <c r="BV267" s="266">
        <v>0</v>
      </c>
      <c r="BW267" s="265">
        <v>0</v>
      </c>
      <c r="BX267" s="266">
        <v>0</v>
      </c>
      <c r="BY267" s="265">
        <v>0</v>
      </c>
      <c r="BZ267" s="266">
        <v>0</v>
      </c>
      <c r="CA267" s="265">
        <v>0</v>
      </c>
      <c r="CB267" s="266">
        <v>0</v>
      </c>
      <c r="CC267" s="265">
        <v>0</v>
      </c>
      <c r="CD267" s="266">
        <v>0</v>
      </c>
      <c r="CE267" s="265">
        <v>0</v>
      </c>
      <c r="CF267" s="266">
        <v>0</v>
      </c>
      <c r="CG267" s="266">
        <f>X110</f>
        <v>0</v>
      </c>
      <c r="CH267" s="266">
        <v>0</v>
      </c>
      <c r="CI267" s="266">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2">
        <f t="array" ref="AX268">MIN(IF($C$176:$C$210&gt;0,$B$176:$B$210))</f>
        <v>0</v>
      </c>
      <c r="AY268" s="263">
        <f t="array" ref="AY268">MAX(IF($C$176:$C$210&gt;0,$B$176:$B$210))</f>
        <v>0</v>
      </c>
      <c r="AZ268" s="264">
        <f>$H$109</f>
        <v>0</v>
      </c>
      <c r="BA268" s="265">
        <v>0</v>
      </c>
      <c r="BB268" s="266">
        <v>0</v>
      </c>
      <c r="BC268" s="265">
        <v>0</v>
      </c>
      <c r="BD268" s="266">
        <v>0</v>
      </c>
      <c r="BE268" s="265">
        <v>0</v>
      </c>
      <c r="BF268" s="266">
        <v>0</v>
      </c>
      <c r="BG268" s="265">
        <v>0</v>
      </c>
      <c r="BH268" s="266">
        <v>0</v>
      </c>
      <c r="BI268" s="265">
        <v>0</v>
      </c>
      <c r="BJ268" s="266">
        <v>0</v>
      </c>
      <c r="BK268" s="265">
        <v>0</v>
      </c>
      <c r="BL268" s="266">
        <v>0</v>
      </c>
      <c r="BM268" s="265">
        <v>0</v>
      </c>
      <c r="BN268" s="266">
        <v>0</v>
      </c>
      <c r="BO268" s="265">
        <v>0</v>
      </c>
      <c r="BP268" s="266">
        <v>0</v>
      </c>
      <c r="BQ268" s="265">
        <v>0</v>
      </c>
      <c r="BR268" s="266">
        <v>0</v>
      </c>
      <c r="BS268" s="265">
        <v>0</v>
      </c>
      <c r="BT268" s="266">
        <v>0</v>
      </c>
      <c r="BU268" s="265">
        <v>0</v>
      </c>
      <c r="BV268" s="266">
        <v>0</v>
      </c>
      <c r="BW268" s="265">
        <v>0</v>
      </c>
      <c r="BX268" s="266">
        <v>0</v>
      </c>
      <c r="BY268" s="265">
        <v>0</v>
      </c>
      <c r="BZ268" s="266">
        <v>0</v>
      </c>
      <c r="CA268" s="265">
        <v>0</v>
      </c>
      <c r="CB268" s="266">
        <v>0</v>
      </c>
      <c r="CC268" s="265">
        <v>0</v>
      </c>
      <c r="CD268" s="266">
        <v>0</v>
      </c>
      <c r="CE268" s="265">
        <v>0</v>
      </c>
      <c r="CF268" s="266">
        <v>0</v>
      </c>
      <c r="CG268" s="266">
        <f>AB110</f>
        <v>0</v>
      </c>
      <c r="CH268" s="266">
        <v>0</v>
      </c>
      <c r="CI268" s="266">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7">
        <f t="array" ref="AX269">MIN(IF($C$176:$C$210&gt;0,$B$176:$B$210))</f>
        <v>0</v>
      </c>
      <c r="AY269" s="268">
        <f t="array" ref="AY269">MAX(IF($C$176:$C$210&gt;0,$B$176:$B$210))</f>
        <v>0</v>
      </c>
      <c r="AZ269" s="269">
        <f>$H$107</f>
        <v>9</v>
      </c>
      <c r="BA269" s="270">
        <v>0</v>
      </c>
      <c r="BB269" s="271">
        <v>0</v>
      </c>
      <c r="BC269" s="270">
        <v>0</v>
      </c>
      <c r="BD269" s="271">
        <v>0</v>
      </c>
      <c r="BE269" s="270">
        <v>0</v>
      </c>
      <c r="BF269" s="271">
        <v>0</v>
      </c>
      <c r="BG269" s="270">
        <v>0</v>
      </c>
      <c r="BH269" s="271">
        <v>0</v>
      </c>
      <c r="BI269" s="270">
        <v>0</v>
      </c>
      <c r="BJ269" s="271">
        <v>0</v>
      </c>
      <c r="BK269" s="270">
        <v>0</v>
      </c>
      <c r="BL269" s="271">
        <v>0</v>
      </c>
      <c r="BM269" s="270">
        <v>0</v>
      </c>
      <c r="BN269" s="271">
        <v>0</v>
      </c>
      <c r="BO269" s="270">
        <v>0</v>
      </c>
      <c r="BP269" s="271">
        <v>0</v>
      </c>
      <c r="BQ269" s="270">
        <v>0</v>
      </c>
      <c r="BR269" s="271">
        <v>0</v>
      </c>
      <c r="BS269" s="270">
        <v>0</v>
      </c>
      <c r="BT269" s="271">
        <v>0</v>
      </c>
      <c r="BU269" s="270">
        <v>0</v>
      </c>
      <c r="BV269" s="271">
        <v>0</v>
      </c>
      <c r="BW269" s="270">
        <v>0</v>
      </c>
      <c r="BX269" s="271">
        <v>0</v>
      </c>
      <c r="BY269" s="270">
        <v>0</v>
      </c>
      <c r="BZ269" s="271">
        <v>0</v>
      </c>
      <c r="CA269" s="270">
        <v>0</v>
      </c>
      <c r="CB269" s="271">
        <v>0</v>
      </c>
      <c r="CC269" s="270">
        <v>0</v>
      </c>
      <c r="CD269" s="271">
        <v>0</v>
      </c>
      <c r="CE269" s="270">
        <v>0</v>
      </c>
      <c r="CF269" s="271">
        <v>0</v>
      </c>
      <c r="CG269" s="271">
        <v>0</v>
      </c>
      <c r="CH269" s="271">
        <f>T108</f>
        <v>0</v>
      </c>
      <c r="CI269" s="271">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7">
        <f t="array" ref="AX270">MIN(IF($C$176:$C$210&gt;0,$B$176:$B$210))</f>
        <v>0</v>
      </c>
      <c r="AY270" s="268">
        <f t="array" ref="AY270">MAX(IF($C$176:$C$210&gt;0,$B$176:$B$210))</f>
        <v>0</v>
      </c>
      <c r="AZ270" s="269">
        <f>$H$108</f>
        <v>0</v>
      </c>
      <c r="BA270" s="270">
        <v>0</v>
      </c>
      <c r="BB270" s="271">
        <v>0</v>
      </c>
      <c r="BC270" s="270">
        <v>0</v>
      </c>
      <c r="BD270" s="271">
        <v>0</v>
      </c>
      <c r="BE270" s="270">
        <v>0</v>
      </c>
      <c r="BF270" s="271">
        <v>0</v>
      </c>
      <c r="BG270" s="270">
        <v>0</v>
      </c>
      <c r="BH270" s="271">
        <v>0</v>
      </c>
      <c r="BI270" s="270">
        <v>0</v>
      </c>
      <c r="BJ270" s="271">
        <v>0</v>
      </c>
      <c r="BK270" s="270">
        <v>0</v>
      </c>
      <c r="BL270" s="271">
        <v>0</v>
      </c>
      <c r="BM270" s="270">
        <v>0</v>
      </c>
      <c r="BN270" s="271">
        <v>0</v>
      </c>
      <c r="BO270" s="270">
        <v>0</v>
      </c>
      <c r="BP270" s="271">
        <v>0</v>
      </c>
      <c r="BQ270" s="270">
        <v>0</v>
      </c>
      <c r="BR270" s="271">
        <v>0</v>
      </c>
      <c r="BS270" s="270">
        <v>0</v>
      </c>
      <c r="BT270" s="271">
        <v>0</v>
      </c>
      <c r="BU270" s="270">
        <v>0</v>
      </c>
      <c r="BV270" s="271">
        <v>0</v>
      </c>
      <c r="BW270" s="270">
        <v>0</v>
      </c>
      <c r="BX270" s="271">
        <v>0</v>
      </c>
      <c r="BY270" s="270">
        <v>0</v>
      </c>
      <c r="BZ270" s="271">
        <v>0</v>
      </c>
      <c r="CA270" s="270">
        <v>0</v>
      </c>
      <c r="CB270" s="271">
        <v>0</v>
      </c>
      <c r="CC270" s="270">
        <v>0</v>
      </c>
      <c r="CD270" s="271">
        <v>0</v>
      </c>
      <c r="CE270" s="270">
        <v>0</v>
      </c>
      <c r="CF270" s="271">
        <v>0</v>
      </c>
      <c r="CG270" s="271">
        <v>0</v>
      </c>
      <c r="CH270" s="271">
        <f>X108</f>
        <v>0</v>
      </c>
      <c r="CI270" s="271">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7">
        <f t="array" ref="AX271">MIN(IF($C$176:$C$210&gt;0,$B$176:$B$210))</f>
        <v>0</v>
      </c>
      <c r="AY271" s="268">
        <f t="array" ref="AY271">MAX(IF($C$176:$C$210&gt;0,$B$176:$B$210))</f>
        <v>0</v>
      </c>
      <c r="AZ271" s="269">
        <f>$H$109</f>
        <v>0</v>
      </c>
      <c r="BA271" s="270">
        <v>0</v>
      </c>
      <c r="BB271" s="271">
        <v>0</v>
      </c>
      <c r="BC271" s="270">
        <v>0</v>
      </c>
      <c r="BD271" s="271">
        <v>0</v>
      </c>
      <c r="BE271" s="270">
        <v>0</v>
      </c>
      <c r="BF271" s="271">
        <v>0</v>
      </c>
      <c r="BG271" s="270">
        <v>0</v>
      </c>
      <c r="BH271" s="271">
        <v>0</v>
      </c>
      <c r="BI271" s="270">
        <v>0</v>
      </c>
      <c r="BJ271" s="271">
        <v>0</v>
      </c>
      <c r="BK271" s="270">
        <v>0</v>
      </c>
      <c r="BL271" s="271">
        <v>0</v>
      </c>
      <c r="BM271" s="270">
        <v>0</v>
      </c>
      <c r="BN271" s="271">
        <v>0</v>
      </c>
      <c r="BO271" s="270">
        <v>0</v>
      </c>
      <c r="BP271" s="271">
        <v>0</v>
      </c>
      <c r="BQ271" s="270">
        <v>0</v>
      </c>
      <c r="BR271" s="271">
        <v>0</v>
      </c>
      <c r="BS271" s="270">
        <v>0</v>
      </c>
      <c r="BT271" s="271">
        <v>0</v>
      </c>
      <c r="BU271" s="270">
        <v>0</v>
      </c>
      <c r="BV271" s="271">
        <v>0</v>
      </c>
      <c r="BW271" s="270">
        <v>0</v>
      </c>
      <c r="BX271" s="271">
        <v>0</v>
      </c>
      <c r="BY271" s="270">
        <v>0</v>
      </c>
      <c r="BZ271" s="271">
        <v>0</v>
      </c>
      <c r="CA271" s="270">
        <v>0</v>
      </c>
      <c r="CB271" s="271">
        <v>0</v>
      </c>
      <c r="CC271" s="270">
        <v>0</v>
      </c>
      <c r="CD271" s="271">
        <v>0</v>
      </c>
      <c r="CE271" s="270">
        <v>0</v>
      </c>
      <c r="CF271" s="271">
        <v>0</v>
      </c>
      <c r="CG271" s="271">
        <v>0</v>
      </c>
      <c r="CH271" s="271">
        <f>AB108</f>
        <v>0</v>
      </c>
      <c r="CI271" s="271">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7">
        <f t="array" ref="AX272">MIN(IF($C$176:$C$210&gt;0,$B$176:$B$210))</f>
        <v>0</v>
      </c>
      <c r="AY272" s="268">
        <f t="array" ref="AY272">MAX(IF($C$176:$C$210&gt;0,$B$176:$B$210))</f>
        <v>0</v>
      </c>
      <c r="AZ272" s="269">
        <f>$H$107</f>
        <v>9</v>
      </c>
      <c r="BA272" s="270">
        <v>0</v>
      </c>
      <c r="BB272" s="271">
        <v>0</v>
      </c>
      <c r="BC272" s="270">
        <v>0</v>
      </c>
      <c r="BD272" s="271">
        <v>0</v>
      </c>
      <c r="BE272" s="270">
        <v>0</v>
      </c>
      <c r="BF272" s="271">
        <v>0</v>
      </c>
      <c r="BG272" s="270">
        <v>0</v>
      </c>
      <c r="BH272" s="271">
        <v>0</v>
      </c>
      <c r="BI272" s="270">
        <v>0</v>
      </c>
      <c r="BJ272" s="271">
        <v>0</v>
      </c>
      <c r="BK272" s="270">
        <v>0</v>
      </c>
      <c r="BL272" s="271">
        <v>0</v>
      </c>
      <c r="BM272" s="270">
        <v>0</v>
      </c>
      <c r="BN272" s="271">
        <v>0</v>
      </c>
      <c r="BO272" s="270">
        <v>0</v>
      </c>
      <c r="BP272" s="271">
        <v>0</v>
      </c>
      <c r="BQ272" s="270">
        <v>0</v>
      </c>
      <c r="BR272" s="271">
        <v>0</v>
      </c>
      <c r="BS272" s="270">
        <v>0</v>
      </c>
      <c r="BT272" s="271">
        <v>0</v>
      </c>
      <c r="BU272" s="270">
        <v>0</v>
      </c>
      <c r="BV272" s="271">
        <v>0</v>
      </c>
      <c r="BW272" s="270">
        <v>0</v>
      </c>
      <c r="BX272" s="271">
        <v>0</v>
      </c>
      <c r="BY272" s="270">
        <v>0</v>
      </c>
      <c r="BZ272" s="271">
        <v>0</v>
      </c>
      <c r="CA272" s="270">
        <v>0</v>
      </c>
      <c r="CB272" s="271">
        <v>0</v>
      </c>
      <c r="CC272" s="270">
        <v>0</v>
      </c>
      <c r="CD272" s="271">
        <v>0</v>
      </c>
      <c r="CE272" s="270">
        <v>0</v>
      </c>
      <c r="CF272" s="271">
        <v>0</v>
      </c>
      <c r="CG272" s="271">
        <v>0</v>
      </c>
      <c r="CH272" s="271">
        <v>0</v>
      </c>
      <c r="CI272" s="271">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7">
        <f t="array" ref="AX273">MIN(IF($C$176:$C$210&gt;0,$B$176:$B$210))</f>
        <v>0</v>
      </c>
      <c r="AY273" s="268">
        <f t="array" ref="AY273">MAX(IF($C$176:$C$210&gt;0,$B$176:$B$210))</f>
        <v>0</v>
      </c>
      <c r="AZ273" s="269">
        <f>$H$108</f>
        <v>0</v>
      </c>
      <c r="BA273" s="270">
        <v>0</v>
      </c>
      <c r="BB273" s="271">
        <v>0</v>
      </c>
      <c r="BC273" s="270">
        <v>0</v>
      </c>
      <c r="BD273" s="271">
        <v>0</v>
      </c>
      <c r="BE273" s="270">
        <v>0</v>
      </c>
      <c r="BF273" s="271">
        <v>0</v>
      </c>
      <c r="BG273" s="270">
        <v>0</v>
      </c>
      <c r="BH273" s="271">
        <v>0</v>
      </c>
      <c r="BI273" s="270">
        <v>0</v>
      </c>
      <c r="BJ273" s="271">
        <v>0</v>
      </c>
      <c r="BK273" s="270">
        <v>0</v>
      </c>
      <c r="BL273" s="271">
        <v>0</v>
      </c>
      <c r="BM273" s="270">
        <v>0</v>
      </c>
      <c r="BN273" s="271">
        <v>0</v>
      </c>
      <c r="BO273" s="270">
        <v>0</v>
      </c>
      <c r="BP273" s="271">
        <v>0</v>
      </c>
      <c r="BQ273" s="270">
        <v>0</v>
      </c>
      <c r="BR273" s="271">
        <v>0</v>
      </c>
      <c r="BS273" s="270">
        <v>0</v>
      </c>
      <c r="BT273" s="271">
        <v>0</v>
      </c>
      <c r="BU273" s="270">
        <v>0</v>
      </c>
      <c r="BV273" s="271">
        <v>0</v>
      </c>
      <c r="BW273" s="270">
        <v>0</v>
      </c>
      <c r="BX273" s="271">
        <v>0</v>
      </c>
      <c r="BY273" s="270">
        <v>0</v>
      </c>
      <c r="BZ273" s="271">
        <v>0</v>
      </c>
      <c r="CA273" s="270">
        <v>0</v>
      </c>
      <c r="CB273" s="271">
        <v>0</v>
      </c>
      <c r="CC273" s="270">
        <v>0</v>
      </c>
      <c r="CD273" s="271">
        <v>0</v>
      </c>
      <c r="CE273" s="270">
        <v>0</v>
      </c>
      <c r="CF273" s="271">
        <v>0</v>
      </c>
      <c r="CG273" s="271">
        <v>0</v>
      </c>
      <c r="CH273" s="271">
        <v>0</v>
      </c>
      <c r="CI273" s="271">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7">
        <f t="array" ref="AX274">MIN(IF($C$176:$C$210&gt;0,$B$176:$B$210))</f>
        <v>0</v>
      </c>
      <c r="AY274" s="268">
        <f t="array" ref="AY274">MAX(IF($C$176:$C$210&gt;0,$B$176:$B$210))</f>
        <v>0</v>
      </c>
      <c r="AZ274" s="269">
        <f>$H$109</f>
        <v>0</v>
      </c>
      <c r="BA274" s="270">
        <v>0</v>
      </c>
      <c r="BB274" s="271">
        <v>0</v>
      </c>
      <c r="BC274" s="270">
        <v>0</v>
      </c>
      <c r="BD274" s="271">
        <v>0</v>
      </c>
      <c r="BE274" s="270">
        <v>0</v>
      </c>
      <c r="BF274" s="271">
        <v>0</v>
      </c>
      <c r="BG274" s="270">
        <v>0</v>
      </c>
      <c r="BH274" s="271">
        <v>0</v>
      </c>
      <c r="BI274" s="270">
        <v>0</v>
      </c>
      <c r="BJ274" s="271">
        <v>0</v>
      </c>
      <c r="BK274" s="270">
        <v>0</v>
      </c>
      <c r="BL274" s="271">
        <v>0</v>
      </c>
      <c r="BM274" s="270">
        <v>0</v>
      </c>
      <c r="BN274" s="271">
        <v>0</v>
      </c>
      <c r="BO274" s="270">
        <v>0</v>
      </c>
      <c r="BP274" s="271">
        <v>0</v>
      </c>
      <c r="BQ274" s="270">
        <v>0</v>
      </c>
      <c r="BR274" s="271">
        <v>0</v>
      </c>
      <c r="BS274" s="270">
        <v>0</v>
      </c>
      <c r="BT274" s="271">
        <v>0</v>
      </c>
      <c r="BU274" s="270">
        <v>0</v>
      </c>
      <c r="BV274" s="271">
        <v>0</v>
      </c>
      <c r="BW274" s="270">
        <v>0</v>
      </c>
      <c r="BX274" s="271">
        <v>0</v>
      </c>
      <c r="BY274" s="270">
        <v>0</v>
      </c>
      <c r="BZ274" s="271">
        <v>0</v>
      </c>
      <c r="CA274" s="270">
        <v>0</v>
      </c>
      <c r="CB274" s="271">
        <v>0</v>
      </c>
      <c r="CC274" s="270">
        <v>0</v>
      </c>
      <c r="CD274" s="271">
        <v>0</v>
      </c>
      <c r="CE274" s="270">
        <v>0</v>
      </c>
      <c r="CF274" s="271">
        <v>0</v>
      </c>
      <c r="CG274" s="271">
        <v>0</v>
      </c>
      <c r="CH274" s="271">
        <v>0</v>
      </c>
      <c r="CI274" s="271">
        <f>AB109</f>
        <v>0</v>
      </c>
    </row>
    <row r="275" spans="43:87" hidden="1" x14ac:dyDescent="0.25">
      <c r="AQ275" s="61"/>
      <c r="AW275" s="8"/>
      <c r="AX275" s="267"/>
      <c r="AY275" s="268"/>
      <c r="AZ275" s="269"/>
      <c r="BA275" s="270"/>
      <c r="BB275" s="271"/>
      <c r="BC275" s="270"/>
      <c r="BD275" s="271"/>
      <c r="BE275" s="270"/>
      <c r="BF275" s="271"/>
      <c r="BG275" s="270"/>
      <c r="BH275" s="271"/>
      <c r="BI275" s="270"/>
      <c r="BJ275" s="271"/>
      <c r="BK275" s="270"/>
      <c r="BL275" s="271"/>
      <c r="BM275" s="270"/>
      <c r="BN275" s="271"/>
      <c r="BO275" s="270"/>
      <c r="BP275" s="271"/>
      <c r="BQ275" s="270"/>
      <c r="BR275" s="271"/>
      <c r="BS275" s="270"/>
      <c r="BT275" s="271"/>
      <c r="BU275" s="270"/>
      <c r="BV275" s="271"/>
      <c r="BW275" s="270"/>
      <c r="BX275" s="271"/>
      <c r="BY275" s="270"/>
      <c r="BZ275" s="271"/>
      <c r="CA275" s="270"/>
      <c r="CB275" s="271"/>
      <c r="CC275" s="270"/>
      <c r="CD275" s="271"/>
      <c r="CE275" s="270"/>
      <c r="CF275" s="271"/>
      <c r="CG275" s="271"/>
      <c r="CH275" s="271"/>
      <c r="CI275" s="271"/>
    </row>
    <row r="276" spans="43:87" hidden="1" x14ac:dyDescent="0.25">
      <c r="AX276" s="272"/>
      <c r="AY276" s="272"/>
      <c r="AZ276" s="273"/>
      <c r="BA276" s="274"/>
      <c r="BB276" s="146"/>
      <c r="BC276" s="274"/>
      <c r="BD276" s="146"/>
      <c r="BE276" s="274"/>
      <c r="BF276" s="146"/>
      <c r="BG276" s="274"/>
      <c r="BH276" s="146"/>
      <c r="BI276" s="274"/>
      <c r="BJ276" s="146"/>
      <c r="BK276" s="274"/>
      <c r="BL276" s="146"/>
      <c r="BM276" s="274"/>
      <c r="BN276" s="146"/>
      <c r="BO276" s="274"/>
      <c r="BP276" s="146"/>
      <c r="BQ276" s="274"/>
      <c r="BR276" s="146"/>
      <c r="BS276" s="274"/>
      <c r="BT276" s="146"/>
      <c r="BU276" s="274"/>
      <c r="BV276" s="146"/>
      <c r="BW276" s="274"/>
      <c r="BX276" s="146"/>
      <c r="BY276" s="274"/>
      <c r="BZ276" s="146"/>
      <c r="CA276" s="274"/>
      <c r="CB276" s="146"/>
      <c r="CC276" s="274"/>
      <c r="CD276" s="146"/>
      <c r="CE276" s="274"/>
      <c r="CF276" s="146"/>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8" t="s">
        <v>208</v>
      </c>
      <c r="CB277" s="248" t="s">
        <v>209</v>
      </c>
      <c r="CC277" s="247" t="s">
        <v>210</v>
      </c>
      <c r="CD277" s="247" t="s">
        <v>211</v>
      </c>
      <c r="CE277" s="247" t="s">
        <v>210</v>
      </c>
      <c r="CF277" s="247" t="s">
        <v>211</v>
      </c>
      <c r="CG277" s="1" t="s">
        <v>212</v>
      </c>
      <c r="CH277" s="275" t="s">
        <v>213</v>
      </c>
      <c r="CI277" s="275" t="s">
        <v>214</v>
      </c>
    </row>
    <row r="278" spans="43:87" hidden="1" x14ac:dyDescent="0.25">
      <c r="AW278" s="1">
        <v>1</v>
      </c>
      <c r="AX278" s="276" t="str">
        <f t="array" ref="AX278">IFERROR(INDEX(AX$176:AX$274, SMALL(IF($AW$176:$AW$274="Claim", ROW(AX$176:AX$274)-MIN(ROW(AX$176:AX$274))+1, ""), ROW(A1))), "")</f>
        <v/>
      </c>
      <c r="AY278" s="276"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6" t="str">
        <f t="array" ref="AX279">IFERROR(INDEX(AX$176:AX$274, SMALL(IF($AW$176:$AW$274="Claim", ROW(AX$176:AX$274)-MIN(ROW(AX$176:AX$274))+1, ""), ROW(A2))), "")</f>
        <v/>
      </c>
      <c r="AY279" s="276"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6" t="str">
        <f t="array" ref="AX280">IFERROR(INDEX(AX$176:AX$274, SMALL(IF($AW$176:$AW$274="Claim", ROW(AX$176:AX$274)-MIN(ROW(AX$176:AX$274))+1, ""), ROW(A3))), "")</f>
        <v/>
      </c>
      <c r="AY280" s="276"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6" t="str">
        <f t="array" ref="AX281">IFERROR(INDEX(AX$176:AX$274, SMALL(IF($AW$176:$AW$274="Claim", ROW(AX$176:AX$274)-MIN(ROW(AX$176:AX$274))+1, ""), ROW(A4))), "")</f>
        <v/>
      </c>
      <c r="AY281" s="276"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6" t="str">
        <f t="array" ref="AX282">IFERROR(INDEX(AX$176:AX$274, SMALL(IF($AW$176:$AW$274="Claim", ROW(AX$176:AX$274)-MIN(ROW(AX$176:AX$274))+1, ""), ROW(A5))), "")</f>
        <v/>
      </c>
      <c r="AY282" s="276"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6" t="str">
        <f t="array" ref="AX283">IFERROR(INDEX(AX$176:AX$274, SMALL(IF($AW$176:$AW$274="Claim", ROW(AX$176:AX$274)-MIN(ROW(AX$176:AX$274))+1, ""), ROW(A6))), "")</f>
        <v/>
      </c>
      <c r="AY283" s="276"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6" t="str">
        <f t="array" ref="AX284">IFERROR(INDEX(AX$176:AX$274, SMALL(IF($AW$176:$AW$274="Claim", ROW(AX$176:AX$274)-MIN(ROW(AX$176:AX$274))+1, ""), ROW(A7))), "")</f>
        <v/>
      </c>
      <c r="AY284" s="276"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6" t="str">
        <f t="array" ref="AX285">IFERROR(INDEX(AX$176:AX$274, SMALL(IF($AW$176:$AW$274="Claim", ROW(AX$176:AX$274)-MIN(ROW(AX$176:AX$274))+1, ""), ROW(A8))), "")</f>
        <v/>
      </c>
      <c r="AY285" s="276"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6" t="str">
        <f t="array" ref="AX286">IFERROR(INDEX(AX$176:AX$274, SMALL(IF($AW$176:$AW$274="Claim", ROW(AX$176:AX$274)-MIN(ROW(AX$176:AX$274))+1, ""), ROW(A9))), "")</f>
        <v/>
      </c>
      <c r="AY286" s="276"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6" t="str">
        <f t="array" ref="AX287">IFERROR(INDEX(AX$176:AX$274, SMALL(IF($AW$176:$AW$274="Claim", ROW(AX$176:AX$274)-MIN(ROW(AX$176:AX$274))+1, ""), ROW(A10))), "")</f>
        <v/>
      </c>
      <c r="AY287" s="276"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6" t="str">
        <f t="array" ref="AX288">IFERROR(INDEX(AX$176:AX$274, SMALL(IF($AW$176:$AW$274="Claim", ROW(AX$176:AX$274)-MIN(ROW(AX$176:AX$274))+1, ""), ROW(A11))), "")</f>
        <v/>
      </c>
      <c r="AY288" s="276"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6" t="str">
        <f t="array" ref="AX289">IFERROR(INDEX(AX$176:AX$274, SMALL(IF($AW$176:$AW$274="Claim", ROW(AX$176:AX$274)-MIN(ROW(AX$176:AX$274))+1, ""), ROW(A12))), "")</f>
        <v/>
      </c>
      <c r="AY289" s="276"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6" t="str">
        <f t="array" ref="AX290">IFERROR(INDEX(AX$176:AX$274, SMALL(IF($AW$176:$AW$274="Claim", ROW(AX$176:AX$274)-MIN(ROW(AX$176:AX$274))+1, ""), ROW(A13))), "")</f>
        <v/>
      </c>
      <c r="AY290" s="276"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6" t="str">
        <f t="array" ref="AX291">IFERROR(INDEX(AX$176:AX$274, SMALL(IF($AW$176:$AW$274="Claim", ROW(AX$176:AX$274)-MIN(ROW(AX$176:AX$274))+1, ""), ROW(A14))), "")</f>
        <v/>
      </c>
      <c r="AY291" s="276"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6" t="str">
        <f t="array" ref="AX292">IFERROR(INDEX(AX$176:AX$274, SMALL(IF($AW$176:$AW$274="Claim", ROW(AX$176:AX$274)-MIN(ROW(AX$176:AX$274))+1, ""), ROW(A15))), "")</f>
        <v/>
      </c>
      <c r="AY292" s="276"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6" t="str">
        <f t="array" ref="AX293">IFERROR(INDEX(AX$176:AX$274, SMALL(IF($AW$176:$AW$274="Claim", ROW(AX$176:AX$274)-MIN(ROW(AX$176:AX$274))+1, ""), ROW(A16))), "")</f>
        <v/>
      </c>
      <c r="AY293" s="276"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6" t="str">
        <f t="array" ref="AX294">IFERROR(INDEX(AX$176:AX$274, SMALL(IF($AW$176:$AW$274="Claim", ROW(AX$176:AX$274)-MIN(ROW(AX$176:AX$274))+1, ""), ROW(A17))), "")</f>
        <v/>
      </c>
      <c r="AY294" s="276"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6" t="str">
        <f t="array" ref="AX295">IFERROR(INDEX(AX$176:AX$274, SMALL(IF($AW$176:$AW$274="Claim", ROW(AX$176:AX$274)-MIN(ROW(AX$176:AX$274))+1, ""), ROW(A18))), "")</f>
        <v/>
      </c>
      <c r="AY295" s="276"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6" t="str">
        <f t="array" ref="AX296">IFERROR(INDEX(AX$176:AX$274, SMALL(IF($AW$176:$AW$274="Claim", ROW(AX$176:AX$274)-MIN(ROW(AX$176:AX$274))+1, ""), ROW(A19))), "")</f>
        <v/>
      </c>
      <c r="AY296" s="276"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6" t="str">
        <f t="array" ref="AX297">IFERROR(INDEX(AX$176:AX$274, SMALL(IF($AW$176:$AW$274="Claim", ROW(AX$176:AX$274)-MIN(ROW(AX$176:AX$274))+1, ""), ROW(A20))), "")</f>
        <v/>
      </c>
      <c r="AY297" s="276"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6" t="str">
        <f t="array" ref="AX298">IFERROR(INDEX(AX$176:AX$274, SMALL(IF($AW$176:$AW$274="Claim", ROW(AX$176:AX$274)-MIN(ROW(AX$176:AX$274))+1, ""), ROW(A21))), "")</f>
        <v/>
      </c>
      <c r="AY298" s="276"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6" t="str">
        <f t="array" ref="AX299">IFERROR(INDEX(AX$176:AX$274, SMALL(IF($AW$176:$AW$274="Claim", ROW(AX$176:AX$274)-MIN(ROW(AX$176:AX$274))+1, ""), ROW(A22))), "")</f>
        <v/>
      </c>
      <c r="AY299" s="276"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6" t="str">
        <f t="array" ref="AX300">IFERROR(INDEX(AX$176:AX$274, SMALL(IF($AW$176:$AW$274="Claim", ROW(AX$176:AX$274)-MIN(ROW(AX$176:AX$274))+1, ""), ROW(A23))), "")</f>
        <v/>
      </c>
      <c r="AY300" s="276"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6" t="str">
        <f t="array" ref="AX301">IFERROR(INDEX(AX$176:AX$274, SMALL(IF($AW$176:$AW$274="Claim", ROW(AX$176:AX$274)-MIN(ROW(AX$176:AX$274))+1, ""), ROW(A24))), "")</f>
        <v/>
      </c>
      <c r="AY301" s="276"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6" t="str">
        <f t="array" ref="AX302">IFERROR(INDEX(AX$176:AX$274, SMALL(IF($AW$176:$AW$274="Claim", ROW(AX$176:AX$274)-MIN(ROW(AX$176:AX$274))+1, ""), ROW(A25))), "")</f>
        <v/>
      </c>
      <c r="AY302" s="276"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6" t="str">
        <f t="array" ref="AX303">IFERROR(INDEX(AX$176:AX$274, SMALL(IF($AW$176:$AW$274="Claim", ROW(AX$176:AX$274)-MIN(ROW(AX$176:AX$274))+1, ""), ROW(A26))), "")</f>
        <v/>
      </c>
      <c r="AY303" s="276"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6" t="str">
        <f t="array" ref="AX304">IFERROR(INDEX(AX$176:AX$274, SMALL(IF($AW$176:$AW$274="Claim", ROW(AX$176:AX$274)-MIN(ROW(AX$176:AX$274))+1, ""), ROW(A27))), "")</f>
        <v/>
      </c>
      <c r="AY304" s="276"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6" t="str">
        <f t="array" ref="AX305">IFERROR(INDEX(AX$176:AX$274, SMALL(IF($AW$176:$AW$274="Claim", ROW(AX$176:AX$274)-MIN(ROW(AX$176:AX$274))+1, ""), ROW(A28))), "")</f>
        <v/>
      </c>
      <c r="AY305" s="276"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6" t="str">
        <f t="array" ref="AX306">IFERROR(INDEX(AX$176:AX$274, SMALL(IF($AW$176:$AW$274="Claim", ROW(AX$176:AX$274)-MIN(ROW(AX$176:AX$274))+1, ""), ROW(A29))), "")</f>
        <v/>
      </c>
      <c r="AY306" s="276"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6" t="str">
        <f t="array" ref="AX307">IFERROR(INDEX(AX$176:AX$274, SMALL(IF($AW$176:$AW$274="Claim", ROW(AX$176:AX$274)-MIN(ROW(AX$176:AX$274))+1, ""), ROW(A30))), "")</f>
        <v/>
      </c>
      <c r="AY307" s="276"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6" t="str">
        <f t="array" ref="AX308">IFERROR(INDEX(AX$176:AX$274, SMALL(IF($AW$176:$AW$274="Claim", ROW(AX$176:AX$274)-MIN(ROW(AX$176:AX$274))+1, ""), ROW(A31))), "")</f>
        <v/>
      </c>
      <c r="AY308" s="276"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6" t="str">
        <f t="array" ref="AX309">IFERROR(INDEX(AX$176:AX$274, SMALL(IF($AW$176:$AW$274="Claim", ROW(AX$176:AX$274)-MIN(ROW(AX$176:AX$274))+1, ""), ROW(A32))), "")</f>
        <v/>
      </c>
      <c r="AY309" s="276"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6" t="str">
        <f t="array" ref="AX310">IFERROR(INDEX(AX$176:AX$274, SMALL(IF($AW$176:$AW$274="Claim", ROW(AX$176:AX$274)-MIN(ROW(AX$176:AX$274))+1, ""), ROW(A33))), "")</f>
        <v/>
      </c>
      <c r="AY310" s="276"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6" t="str">
        <f t="array" ref="AX311">IFERROR(INDEX(AX$176:AX$274, SMALL(IF($AW$176:$AW$274="Claim", ROW(AX$176:AX$274)-MIN(ROW(AX$176:AX$274))+1, ""), ROW(A34))), "")</f>
        <v/>
      </c>
      <c r="AY311" s="276"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6" t="str">
        <f t="array" ref="AX312">IFERROR(INDEX(AX$176:AX$274, SMALL(IF($AW$176:$AW$274="Claim", ROW(AX$176:AX$274)-MIN(ROW(AX$176:AX$274))+1, ""), ROW(A35))), "")</f>
        <v/>
      </c>
      <c r="AY312" s="276"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6" t="str">
        <f t="array" ref="AX313">IFERROR(INDEX(AX$176:AX$274, SMALL(IF($AW$176:$AW$274="Claim", ROW(AX$176:AX$274)-MIN(ROW(AX$176:AX$274))+1, ""), ROW(A36))), "")</f>
        <v/>
      </c>
      <c r="AY313" s="276"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6" t="str">
        <f t="array" ref="AX314">IFERROR(INDEX(AX$176:AX$274, SMALL(IF($AW$176:$AW$274="Claim", ROW(AX$176:AX$274)-MIN(ROW(AX$176:AX$274))+1, ""), ROW(A37))), "")</f>
        <v/>
      </c>
      <c r="AY314" s="276"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6" t="str">
        <f t="array" ref="AX315">IFERROR(INDEX(AX$176:AX$274, SMALL(IF($AW$176:$AW$274="Claim", ROW(AX$176:AX$274)-MIN(ROW(AX$176:AX$274))+1, ""), ROW(A38))), "")</f>
        <v/>
      </c>
      <c r="AY315" s="276"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6" t="str">
        <f t="array" ref="AX316">IFERROR(INDEX(AX$176:AX$274, SMALL(IF($AW$176:$AW$274="Claim", ROW(AX$176:AX$274)-MIN(ROW(AX$176:AX$274))+1, ""), ROW(A39))), "")</f>
        <v/>
      </c>
      <c r="AY316" s="276"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6" t="str">
        <f t="array" ref="AX317">IFERROR(INDEX(AX$176:AX$274, SMALL(IF($AW$176:$AW$274="Claim", ROW(AX$176:AX$274)-MIN(ROW(AX$176:AX$274))+1, ""), ROW(A40))), "")</f>
        <v/>
      </c>
      <c r="AY317" s="276"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6" t="str">
        <f t="array" ref="AX318">IFERROR(INDEX(AX$176:AX$274, SMALL(IF($AW$176:$AW$274="Claim", ROW(AX$176:AX$274)-MIN(ROW(AX$176:AX$274))+1, ""), ROW(A41))), "")</f>
        <v/>
      </c>
      <c r="AY318" s="276"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6" t="str">
        <f t="array" ref="AX319">IFERROR(INDEX(AX$176:AX$274, SMALL(IF($AW$176:$AW$274="Claim", ROW(AX$176:AX$274)-MIN(ROW(AX$176:AX$274))+1, ""), ROW(A42))), "")</f>
        <v/>
      </c>
      <c r="AY319" s="276"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6" t="str">
        <f t="array" ref="AX320">IFERROR(INDEX(AX$176:AX$274, SMALL(IF($AW$176:$AW$274="Claim", ROW(AX$176:AX$274)-MIN(ROW(AX$176:AX$274))+1, ""), ROW(A43))), "")</f>
        <v/>
      </c>
      <c r="AY320" s="276"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6" t="str">
        <f t="array" ref="AX321">IFERROR(INDEX(AX$176:AX$274, SMALL(IF($AW$176:$AW$274="Claim", ROW(AX$176:AX$274)-MIN(ROW(AX$176:AX$274))+1, ""), ROW(A44))), "")</f>
        <v/>
      </c>
      <c r="AY321" s="276"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6" t="str">
        <f t="array" ref="AX322">IFERROR(INDEX(AX$176:AX$274, SMALL(IF($AW$176:$AW$274="Claim", ROW(AX$176:AX$274)-MIN(ROW(AX$176:AX$274))+1, ""), ROW(A45))), "")</f>
        <v/>
      </c>
      <c r="AY322" s="276"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6" t="str">
        <f t="array" ref="AX323">IFERROR(INDEX(AX$176:AX$274, SMALL(IF($AW$176:$AW$274="Claim", ROW(AX$176:AX$274)-MIN(ROW(AX$176:AX$274))+1, ""), ROW(A46))), "")</f>
        <v/>
      </c>
      <c r="AY323" s="276"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6" t="str">
        <f t="array" ref="AX324">IFERROR(INDEX(AX$176:AX$274, SMALL(IF($AW$176:$AW$274="Claim", ROW(AX$176:AX$274)-MIN(ROW(AX$176:AX$274))+1, ""), ROW(A47))), "")</f>
        <v/>
      </c>
      <c r="AY324" s="276"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6" t="str">
        <f t="array" ref="AX325">IFERROR(INDEX(AX$176:AX$274, SMALL(IF($AW$176:$AW$274="Claim", ROW(AX$176:AX$274)-MIN(ROW(AX$176:AX$274))+1, ""), ROW(A48))), "")</f>
        <v/>
      </c>
      <c r="AY325" s="276"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6" t="str">
        <f t="array" ref="AX326">IFERROR(INDEX(AX$176:AX$274, SMALL(IF($AW$176:$AW$274="Claim", ROW(AX$176:AX$274)-MIN(ROW(AX$176:AX$274))+1, ""), ROW(A49))), "")</f>
        <v/>
      </c>
      <c r="AY326" s="276"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6" t="str">
        <f t="array" ref="AX327">IFERROR(INDEX(AX$176:AX$274, SMALL(IF($AW$176:$AW$274="Claim", ROW(AX$176:AX$274)-MIN(ROW(AX$176:AX$274))+1, ""), ROW(A50))), "")</f>
        <v/>
      </c>
      <c r="AY327" s="276"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6" t="str">
        <f t="array" ref="AX328">IFERROR(INDEX(AX$176:AX$274, SMALL(IF($AW$176:$AW$274="Claim", ROW(AX$176:AX$274)-MIN(ROW(AX$176:AX$274))+1, ""), ROW(A51))), "")</f>
        <v/>
      </c>
      <c r="AY328" s="276"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6" t="str">
        <f t="array" ref="AX329">IFERROR(INDEX(AX$176:AX$274, SMALL(IF($AW$176:$AW$274="Claim", ROW(AX$176:AX$274)-MIN(ROW(AX$176:AX$274))+1, ""), ROW(A52))), "")</f>
        <v/>
      </c>
      <c r="AY329" s="276"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6" t="str">
        <f t="array" ref="AX330">IFERROR(INDEX(AX$176:AX$274, SMALL(IF($AW$176:$AW$274="Claim", ROW(AX$176:AX$274)-MIN(ROW(AX$176:AX$274))+1, ""), ROW(A53))), "")</f>
        <v/>
      </c>
      <c r="AY330" s="276"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6" t="str">
        <f t="array" ref="AX331">IFERROR(INDEX(AX$176:AX$274, SMALL(IF($AW$176:$AW$274="Claim", ROW(AX$176:AX$274)-MIN(ROW(AX$176:AX$274))+1, ""), ROW(A54))), "")</f>
        <v/>
      </c>
      <c r="AY331" s="276"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6" t="str">
        <f t="array" ref="AX332">IFERROR(INDEX(AX$176:AX$274, SMALL(IF($AW$176:$AW$274="Claim", ROW(AX$176:AX$274)-MIN(ROW(AX$176:AX$274))+1, ""), ROW(A55))), "")</f>
        <v/>
      </c>
      <c r="AY332" s="276"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6" t="str">
        <f t="array" ref="AX333">IFERROR(INDEX(AX$176:AX$274, SMALL(IF($AW$176:$AW$274="Claim", ROW(AX$176:AX$274)-MIN(ROW(AX$176:AX$274))+1, ""), ROW(A56))), "")</f>
        <v/>
      </c>
      <c r="AY333" s="276"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6" t="str">
        <f t="array" ref="AX334">IFERROR(INDEX(AX$176:AX$274, SMALL(IF($AW$176:$AW$274="Claim", ROW(AX$176:AX$274)-MIN(ROW(AX$176:AX$274))+1, ""), ROW(A57))), "")</f>
        <v/>
      </c>
      <c r="AY334" s="276"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6" t="str">
        <f t="array" ref="AX335">IFERROR(INDEX(AX$176:AX$274, SMALL(IF($AW$176:$AW$274="Claim", ROW(AX$176:AX$274)-MIN(ROW(AX$176:AX$274))+1, ""), ROW(A58))), "")</f>
        <v/>
      </c>
      <c r="AY335" s="276"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6" t="str">
        <f t="array" ref="AX336">IFERROR(INDEX(AX$176:AX$274, SMALL(IF($AW$176:$AW$274="Claim", ROW(AX$176:AX$274)-MIN(ROW(AX$176:AX$274))+1, ""), ROW(A59))), "")</f>
        <v/>
      </c>
      <c r="AY336" s="276"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6" t="str">
        <f t="array" ref="AX337">IFERROR(INDEX(AX$176:AX$274, SMALL(IF($AW$176:$AW$274="Claim", ROW(AX$176:AX$274)-MIN(ROW(AX$176:AX$274))+1, ""), ROW(A60))), "")</f>
        <v/>
      </c>
      <c r="AY337" s="276"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6" t="str">
        <f t="array" ref="AX338">IFERROR(INDEX(AX$176:AX$274, SMALL(IF($AW$176:$AW$274="Claim", ROW(AX$176:AX$274)-MIN(ROW(AX$176:AX$274))+1, ""), ROW(A61))), "")</f>
        <v/>
      </c>
      <c r="AY338" s="276"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6" t="str">
        <f t="array" ref="AX339">IFERROR(INDEX(AX$176:AX$274, SMALL(IF($AW$176:$AW$274="Claim", ROW(AX$176:AX$274)-MIN(ROW(AX$176:AX$274))+1, ""), ROW(A62))), "")</f>
        <v/>
      </c>
      <c r="AY339" s="276"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6" t="str">
        <f t="array" ref="AX340">IFERROR(INDEX(AX$176:AX$274, SMALL(IF($AW$176:$AW$274="Claim", ROW(AX$176:AX$274)-MIN(ROW(AX$176:AX$274))+1, ""), ROW(A63))), "")</f>
        <v/>
      </c>
      <c r="AY340" s="276"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6" t="str">
        <f t="array" ref="AX341">IFERROR(INDEX(AX$176:AX$274, SMALL(IF($AW$176:$AW$274="Claim", ROW(AX$176:AX$274)-MIN(ROW(AX$176:AX$274))+1, ""), ROW(A64))), "")</f>
        <v/>
      </c>
      <c r="AY341" s="276"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6" t="str">
        <f t="array" ref="AX342">IFERROR(INDEX(AX$176:AX$274, SMALL(IF($AW$176:$AW$274="Claim", ROW(AX$176:AX$274)-MIN(ROW(AX$176:AX$274))+1, ""), ROW(A65))), "")</f>
        <v/>
      </c>
      <c r="AY342" s="276"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6" t="str">
        <f t="array" ref="AX343">IFERROR(INDEX(AX$176:AX$274, SMALL(IF($AW$176:$AW$274="Claim", ROW(AX$176:AX$274)-MIN(ROW(AX$176:AX$274))+1, ""), ROW(A66))), "")</f>
        <v/>
      </c>
      <c r="AY343" s="276"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6" t="str">
        <f t="array" ref="AX344">IFERROR(INDEX(AX$176:AX$274, SMALL(IF($AW$176:$AW$274="Claim", ROW(AX$176:AX$274)-MIN(ROW(AX$176:AX$274))+1, ""), ROW(A67))), "")</f>
        <v/>
      </c>
      <c r="AY344" s="276"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6" t="str">
        <f t="array" ref="AX345">IFERROR(INDEX(AX$176:AX$274, SMALL(IF($AW$176:$AW$274="Claim", ROW(AX$176:AX$274)-MIN(ROW(AX$176:AX$274))+1, ""), ROW(A68))), "")</f>
        <v/>
      </c>
      <c r="AY345" s="276"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6" t="str">
        <f t="array" ref="AX346">IFERROR(INDEX(AX$176:AX$274, SMALL(IF($AW$176:$AW$274="Claim", ROW(AX$176:AX$274)-MIN(ROW(AX$176:AX$274))+1, ""), ROW(A69))), "")</f>
        <v/>
      </c>
      <c r="AY346" s="276"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6" t="str">
        <f t="array" ref="AX347">IFERROR(INDEX(AX$176:AX$274, SMALL(IF($AW$176:$AW$274="Claim", ROW(AX$176:AX$274)-MIN(ROW(AX$176:AX$274))+1, ""), ROW(A70))), "")</f>
        <v/>
      </c>
      <c r="AY347" s="276"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6" t="str">
        <f t="array" ref="AX348">IFERROR(INDEX(AX$176:AX$274, SMALL(IF($AW$176:$AW$274="Claim", ROW(AX$176:AX$274)-MIN(ROW(AX$176:AX$274))+1, ""), ROW(A71))), "")</f>
        <v/>
      </c>
      <c r="AY348" s="276"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6" t="str">
        <f t="array" ref="AX349">IFERROR(INDEX(AX$176:AX$274, SMALL(IF($AW$176:$AW$274="Claim", ROW(AX$176:AX$274)-MIN(ROW(AX$176:AX$274))+1, ""), ROW(A72))), "")</f>
        <v/>
      </c>
      <c r="AY349" s="276"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6" t="str">
        <f t="array" ref="AX350">IFERROR(INDEX(AX$176:AX$274, SMALL(IF($AW$176:$AW$274="Claim", ROW(AX$176:AX$274)-MIN(ROW(AX$176:AX$274))+1, ""), ROW(A73))), "")</f>
        <v/>
      </c>
      <c r="AY350" s="276"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6" t="str">
        <f t="array" ref="AX351">IFERROR(INDEX(AX$176:AX$274, SMALL(IF($AW$176:$AW$274="Claim", ROW(AX$176:AX$274)-MIN(ROW(AX$176:AX$274))+1, ""), ROW(A74))), "")</f>
        <v/>
      </c>
      <c r="AY351" s="276"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6" t="str">
        <f t="array" ref="AX352">IFERROR(INDEX(AX$176:AX$274, SMALL(IF($AW$176:$AW$274="Claim", ROW(AX$176:AX$274)-MIN(ROW(AX$176:AX$274))+1, ""), ROW(A75))), "")</f>
        <v/>
      </c>
      <c r="AY352" s="276"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6" t="str">
        <f t="array" ref="AX353">IFERROR(INDEX(AX$176:AX$274, SMALL(IF($AW$176:$AW$274="Claim", ROW(AX$176:AX$274)-MIN(ROW(AX$176:AX$274))+1, ""), ROW(A76))), "")</f>
        <v/>
      </c>
      <c r="AY353" s="276"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6" t="str">
        <f t="array" ref="AX354">IFERROR(INDEX(AX$176:AX$274, SMALL(IF($AW$176:$AW$274="Claim", ROW(AX$176:AX$274)-MIN(ROW(AX$176:AX$274))+1, ""), ROW(A77))), "")</f>
        <v/>
      </c>
      <c r="AY354" s="276"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6" t="str">
        <f t="array" ref="AX355">IFERROR(INDEX(AX$176:AX$274, SMALL(IF($AW$176:$AW$274="Claim", ROW(AX$176:AX$274)-MIN(ROW(AX$176:AX$274))+1, ""), ROW(A78))), "")</f>
        <v/>
      </c>
      <c r="AY355" s="276"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6" t="str">
        <f t="array" ref="AX356">IFERROR(INDEX(AX$176:AX$274, SMALL(IF($AW$176:$AW$274="Claim", ROW(AX$176:AX$274)-MIN(ROW(AX$176:AX$274))+1, ""), ROW(A79))), "")</f>
        <v/>
      </c>
      <c r="AY356" s="276"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6" t="str">
        <f t="array" ref="AX357">IFERROR(INDEX(AX$176:AX$274, SMALL(IF($AW$176:$AW$274="Claim", ROW(AX$176:AX$274)-MIN(ROW(AX$176:AX$274))+1, ""), ROW(A80))), "")</f>
        <v/>
      </c>
      <c r="AY357" s="276"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6" t="str">
        <f t="array" ref="AX358">IFERROR(INDEX(AX$176:AX$274, SMALL(IF($AW$176:$AW$274="Claim", ROW(AX$176:AX$274)-MIN(ROW(AX$176:AX$274))+1, ""), ROW(A81))), "")</f>
        <v/>
      </c>
      <c r="AY358" s="276"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6" t="str">
        <f t="array" ref="AX359">IFERROR(INDEX(AX$176:AX$274, SMALL(IF($AW$176:$AW$274="Claim", ROW(AX$176:AX$274)-MIN(ROW(AX$176:AX$274))+1, ""), ROW(A82))), "")</f>
        <v/>
      </c>
      <c r="AY359" s="276"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6" t="str">
        <f t="array" ref="AX360">IFERROR(INDEX(AX$176:AX$274, SMALL(IF($AW$176:$AW$274="Claim", ROW(AX$176:AX$274)-MIN(ROW(AX$176:AX$274))+1, ""), ROW(A83))), "")</f>
        <v/>
      </c>
      <c r="AY360" s="276"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6" t="str">
        <f t="array" ref="AX361">IFERROR(INDEX(AX$176:AX$274, SMALL(IF($AW$176:$AW$274="Claim", ROW(AX$176:AX$274)-MIN(ROW(AX$176:AX$274))+1, ""), ROW(A84))), "")</f>
        <v/>
      </c>
      <c r="AY361" s="276"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6" t="str">
        <f t="array" ref="AX362">IFERROR(INDEX(AX$176:AX$274, SMALL(IF($AW$176:$AW$274="Claim", ROW(AX$176:AX$274)-MIN(ROW(AX$176:AX$274))+1, ""), ROW(A85))), "")</f>
        <v/>
      </c>
      <c r="AY362" s="276"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6" t="str">
        <f t="array" ref="AX363">IFERROR(INDEX(AX$176:AX$274, SMALL(IF($AW$176:$AW$274="Claim", ROW(AX$176:AX$274)-MIN(ROW(AX$176:AX$274))+1, ""), ROW(A86))), "")</f>
        <v/>
      </c>
      <c r="AY363" s="276"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6" t="str">
        <f t="array" ref="AX364">IFERROR(INDEX(AX$176:AX$274, SMALL(IF($AW$176:$AW$274="Claim", ROW(AX$176:AX$274)-MIN(ROW(AX$176:AX$274))+1, ""), ROW(A87))), "")</f>
        <v/>
      </c>
      <c r="AY364" s="276"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6" t="str">
        <f t="array" ref="AX365">IFERROR(INDEX(AX$176:AX$274, SMALL(IF($AW$176:$AW$274="Claim", ROW(AX$176:AX$274)-MIN(ROW(AX$176:AX$274))+1, ""), ROW(A88))), "")</f>
        <v/>
      </c>
      <c r="AY365" s="276"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6" t="str">
        <f t="array" ref="AX366">IFERROR(INDEX(AX$176:AX$274, SMALL(IF($AW$176:$AW$274="Claim", ROW(AX$176:AX$274)-MIN(ROW(AX$176:AX$274))+1, ""), ROW(A89))), "")</f>
        <v/>
      </c>
      <c r="AY366" s="276"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6" t="str">
        <f t="array" ref="AX367">IFERROR(INDEX(AX$176:AX$274, SMALL(IF($AW$176:$AW$274="Claim", ROW(AX$176:AX$274)-MIN(ROW(AX$176:AX$274))+1, ""), ROW(A90))), "")</f>
        <v/>
      </c>
      <c r="AY367" s="276"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6" t="str">
        <f t="array" ref="AX368">IFERROR(INDEX(AX$176:AX$274, SMALL(IF($AW$176:$AW$274="Claim", ROW(AX$176:AX$274)-MIN(ROW(AX$176:AX$274))+1, ""), ROW(A91))), "")</f>
        <v/>
      </c>
      <c r="AY368" s="276"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6" t="str">
        <f t="array" ref="AX369">IFERROR(INDEX(AX$176:AX$274, SMALL(IF($AW$176:$AW$274="Claim", ROW(AX$176:AX$274)-MIN(ROW(AX$176:AX$274))+1, ""), ROW(A92))), "")</f>
        <v/>
      </c>
      <c r="AY369" s="276"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6" t="str">
        <f t="array" ref="AX370">IFERROR(INDEX(AX$176:AX$274, SMALL(IF($AW$176:$AW$274="Claim", ROW(AX$176:AX$274)-MIN(ROW(AX$176:AX$274))+1, ""), ROW(A93))), "")</f>
        <v/>
      </c>
      <c r="AY370" s="276"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6" t="str">
        <f t="array" ref="AX371">IFERROR(INDEX(AX$176:AX$274, SMALL(IF($AW$176:$AW$274="Claim", ROW(AX$176:AX$274)-MIN(ROW(AX$176:AX$274))+1, ""), ROW(A94))), "")</f>
        <v/>
      </c>
      <c r="AY371" s="276"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6" t="str">
        <f t="array" ref="AX372">IFERROR(INDEX(AX$176:AX$274, SMALL(IF($AW$176:$AW$274="Claim", ROW(AX$176:AX$274)-MIN(ROW(AX$176:AX$274))+1, ""), ROW(A95))), "")</f>
        <v/>
      </c>
      <c r="AY372" s="276"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6" t="str">
        <f t="array" ref="AX373">IFERROR(INDEX(AX$176:AX$274, SMALL(IF($AW$176:$AW$274="Claim", ROW(AX$176:AX$274)-MIN(ROW(AX$176:AX$274))+1, ""), ROW(A96))), "")</f>
        <v/>
      </c>
      <c r="AY373" s="276"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6" t="str">
        <f t="array" ref="AX374">IFERROR(INDEX(AX$176:AX$274, SMALL(IF($AW$176:$AW$274="Claim", ROW(AX$176:AX$274)-MIN(ROW(AX$176:AX$274))+1, ""), ROW(A97))), "")</f>
        <v/>
      </c>
      <c r="AY374" s="276"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6" t="str">
        <f t="array" ref="AX375">IFERROR(INDEX(AX$176:AX$274, SMALL(IF($AW$176:$AW$274="Claim", ROW(AX$176:AX$274)-MIN(ROW(AX$176:AX$274))+1, ""), ROW(A98))), "")</f>
        <v/>
      </c>
      <c r="AY375" s="276"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6" t="str" cm="1">
        <f t="array" ref="AX376">IFERROR(INDEX(AX$176:AX$274, SMALL(IF($AW$176:$AW$274="Claim", ROW(AX$176:AX$274)-MIN(ROW(AX$176:AX$274))+1, ""), ROW(A99))), "")</f>
        <v/>
      </c>
      <c r="AY376" s="276"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6"/>
      <c r="AY377" s="276"/>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8" t="s">
        <v>208</v>
      </c>
      <c r="CB379" s="248" t="s">
        <v>211</v>
      </c>
      <c r="CC379" s="247" t="s">
        <v>210</v>
      </c>
      <c r="CD379" s="247" t="s">
        <v>211</v>
      </c>
      <c r="CE379" s="247" t="s">
        <v>210</v>
      </c>
      <c r="CF379" s="247" t="s">
        <v>211</v>
      </c>
      <c r="CG379" s="1" t="s">
        <v>212</v>
      </c>
      <c r="CH379" s="1" t="s">
        <v>212</v>
      </c>
      <c r="CI379" s="1" t="s">
        <v>212</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N1mNSTlt5bX2uDUZjw0kMhwAoStCRQDKmphplzSjNI6iRAlwwMncCm8ES4DAxA+KajORcdH5y5cGIWrlfWafDQ==" saltValue="WG9XIA1HY6/MOn2+varTJQ==" spinCount="100000" sheet="1" selectLockedCells="1"/>
  <mergeCells count="504">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AF24:AI24"/>
    <mergeCell ref="D25:G25"/>
    <mergeCell ref="H25:K25"/>
    <mergeCell ref="L25:O25"/>
    <mergeCell ref="P25:S25"/>
    <mergeCell ref="T25:W25"/>
    <mergeCell ref="X25:AA25"/>
    <mergeCell ref="AB25:AE25"/>
    <mergeCell ref="AF25:AI25"/>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P32:S32"/>
    <mergeCell ref="T32:W32"/>
    <mergeCell ref="X32:AA32"/>
    <mergeCell ref="D31:G31"/>
    <mergeCell ref="H31:K31"/>
    <mergeCell ref="L31:O31"/>
    <mergeCell ref="P31:S31"/>
    <mergeCell ref="T31:W31"/>
    <mergeCell ref="X31:AA31"/>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X43:AA43"/>
    <mergeCell ref="AB43:AE43"/>
    <mergeCell ref="AF43:AI43"/>
    <mergeCell ref="L41:O41"/>
    <mergeCell ref="P41:S41"/>
    <mergeCell ref="T41:W41"/>
    <mergeCell ref="X41:AA41"/>
    <mergeCell ref="AB41:AE41"/>
    <mergeCell ref="AF44:AI44"/>
    <mergeCell ref="D45:G45"/>
    <mergeCell ref="H45:K45"/>
    <mergeCell ref="L45:O45"/>
    <mergeCell ref="P45:S45"/>
    <mergeCell ref="T45:W45"/>
    <mergeCell ref="X45:AA45"/>
    <mergeCell ref="AB45:AE45"/>
    <mergeCell ref="AF45:AI45"/>
    <mergeCell ref="AB47:AE47"/>
    <mergeCell ref="AF47:AI47"/>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T55:W55"/>
    <mergeCell ref="X55:AA55"/>
    <mergeCell ref="AF57:AI57"/>
    <mergeCell ref="D59:G59"/>
    <mergeCell ref="H59:K59"/>
    <mergeCell ref="L59:O59"/>
    <mergeCell ref="P59:S59"/>
    <mergeCell ref="T59:W59"/>
    <mergeCell ref="X59:AA59"/>
    <mergeCell ref="AB59:AE59"/>
    <mergeCell ref="AF59:AI59"/>
    <mergeCell ref="AF60:AI60"/>
    <mergeCell ref="D61:G61"/>
    <mergeCell ref="H61:K61"/>
    <mergeCell ref="L61:O61"/>
    <mergeCell ref="P61:S61"/>
    <mergeCell ref="T61:W61"/>
    <mergeCell ref="X61:AA61"/>
    <mergeCell ref="AB61:AE61"/>
    <mergeCell ref="AF61:AI61"/>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T71:W71"/>
    <mergeCell ref="X71:AA71"/>
    <mergeCell ref="AF73:AI73"/>
    <mergeCell ref="D75:G75"/>
    <mergeCell ref="H75:K75"/>
    <mergeCell ref="L75:O75"/>
    <mergeCell ref="P75:S75"/>
    <mergeCell ref="T75:W75"/>
    <mergeCell ref="X75:AA75"/>
    <mergeCell ref="AB75:AE75"/>
    <mergeCell ref="AF75:AI75"/>
    <mergeCell ref="AF76:AI76"/>
    <mergeCell ref="D77:G77"/>
    <mergeCell ref="H77:K77"/>
    <mergeCell ref="L77:O77"/>
    <mergeCell ref="P77:S77"/>
    <mergeCell ref="T77:W77"/>
    <mergeCell ref="X77:AA77"/>
    <mergeCell ref="AB77:AE77"/>
    <mergeCell ref="AF77:AI77"/>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D91:G91"/>
    <mergeCell ref="H91:K91"/>
    <mergeCell ref="L91:O91"/>
    <mergeCell ref="P91:S91"/>
    <mergeCell ref="T91:W91"/>
    <mergeCell ref="X91:AA91"/>
    <mergeCell ref="AB91:AE91"/>
    <mergeCell ref="AF91:AI91"/>
    <mergeCell ref="AF92:AI92"/>
    <mergeCell ref="D93:G93"/>
    <mergeCell ref="H93:K93"/>
    <mergeCell ref="L93:O93"/>
    <mergeCell ref="P93:S93"/>
    <mergeCell ref="T93:W93"/>
    <mergeCell ref="X93:AA93"/>
    <mergeCell ref="AB93:AE93"/>
    <mergeCell ref="AF93:AI93"/>
    <mergeCell ref="AB95:AE95"/>
    <mergeCell ref="AF95:AI9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X101:AA101"/>
    <mergeCell ref="AB101:AE101"/>
    <mergeCell ref="AF101:AI101"/>
    <mergeCell ref="C102:I102"/>
    <mergeCell ref="J102:L102"/>
    <mergeCell ref="N102:P102"/>
    <mergeCell ref="Q102:S102"/>
    <mergeCell ref="T102:W102"/>
    <mergeCell ref="X102:AA102"/>
    <mergeCell ref="AB102:AE102"/>
    <mergeCell ref="AF102:AI102"/>
    <mergeCell ref="AO102:AT102"/>
    <mergeCell ref="C103:I103"/>
    <mergeCell ref="J103:L103"/>
    <mergeCell ref="N103:P103"/>
    <mergeCell ref="Q103:S103"/>
    <mergeCell ref="T103:W103"/>
    <mergeCell ref="X103:AA103"/>
    <mergeCell ref="AB103:AE103"/>
    <mergeCell ref="AF103:AI103"/>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D107:F107"/>
    <mergeCell ref="H107:L107"/>
    <mergeCell ref="N107:P107"/>
    <mergeCell ref="Q107:S107"/>
    <mergeCell ref="T107:W107"/>
    <mergeCell ref="X107:AA107"/>
    <mergeCell ref="AB107:AE107"/>
    <mergeCell ref="AF107:AI107"/>
    <mergeCell ref="AF108:AI108"/>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s>
  <conditionalFormatting sqref="C103">
    <cfRule type="expression" dxfId="50" priority="34">
      <formula>$J$102="No"</formula>
    </cfRule>
  </conditionalFormatting>
  <conditionalFormatting sqref="C104:I104">
    <cfRule type="expression" dxfId="49" priority="35">
      <formula>$J$102="No"</formula>
    </cfRule>
  </conditionalFormatting>
  <conditionalFormatting sqref="C34:AI34 C50:AI50 C66:AI66 C82:AI82 C98:AI98">
    <cfRule type="expression" dxfId="48" priority="14">
      <formula>$AD$8&lt;&gt;"Yes"</formula>
    </cfRule>
  </conditionalFormatting>
  <conditionalFormatting sqref="C83:AI98">
    <cfRule type="expression" dxfId="47" priority="15">
      <formula>$AM$18&lt;&gt;5</formula>
    </cfRule>
  </conditionalFormatting>
  <conditionalFormatting sqref="D107:D109">
    <cfRule type="expression" dxfId="46" priority="30">
      <formula>$B$108&lt;&gt;1</formula>
    </cfRule>
  </conditionalFormatting>
  <conditionalFormatting sqref="D108:D109 H108:H109">
    <cfRule type="expression" dxfId="45" priority="32">
      <formula>$B$105=1</formula>
    </cfRule>
  </conditionalFormatting>
  <conditionalFormatting sqref="D109 H109">
    <cfRule type="expression" dxfId="44" priority="31">
      <formula>$B$106=1</formula>
    </cfRule>
  </conditionalFormatting>
  <conditionalFormatting sqref="D4:O4 Y4:AI4">
    <cfRule type="expression" dxfId="43" priority="10">
      <formula>AND($AM$101="TRUE",OR(D4="Please enter",D4=""))</formula>
    </cfRule>
  </conditionalFormatting>
  <conditionalFormatting sqref="D6:O6 Y6:AI6">
    <cfRule type="expression" dxfId="42" priority="11">
      <formula>AND($AM$101="TRUE",D6="")</formula>
    </cfRule>
  </conditionalFormatting>
  <conditionalFormatting sqref="D8:O8 AD8:AI8">
    <cfRule type="expression" dxfId="41" priority="9">
      <formula>AND($AM$101="TRUE",OR(D8="Please select",D8=""))</formula>
    </cfRule>
  </conditionalFormatting>
  <conditionalFormatting sqref="D10:O10">
    <cfRule type="expression" dxfId="40" priority="8">
      <formula>AND($AM$101="TRUE",OR(D10="",D10="Please select faculty"))</formula>
    </cfRule>
  </conditionalFormatting>
  <conditionalFormatting sqref="D12:O12">
    <cfRule type="expression" dxfId="39" priority="6">
      <formula>AND($AM$101="TRUE",OR(D12="",D12="Please select type of work"))</formula>
    </cfRule>
  </conditionalFormatting>
  <conditionalFormatting sqref="D14:O14">
    <cfRule type="expression" dxfId="38" priority="4">
      <formula>AND($AM$101="TRUE",OR(D14="",D14="Please select type of work"))</formula>
    </cfRule>
  </conditionalFormatting>
  <conditionalFormatting sqref="D16:O16">
    <cfRule type="expression" dxfId="37" priority="3">
      <formula>AND($AM$101="TRUE",OR(D16="",D16="Please select type of work"))</formula>
    </cfRule>
  </conditionalFormatting>
  <conditionalFormatting sqref="D19:AE19 D35:AE35 D51:AE51 D67:AE67 D83:AE83">
    <cfRule type="expression" dxfId="36" priority="12">
      <formula>MATCH(D19,BankHolidays,0)</formula>
    </cfRule>
  </conditionalFormatting>
  <conditionalFormatting sqref="D87:AE87 D91:AE91 D95:AE95 D23:AC23 D27:AE27 D31:AC31 D39:AE39 D43:AE43 D47:AE47 D55:AE55 D59:AE59 D63:AE63 D71:AE71 D75:AE75 D79:AE79">
    <cfRule type="expression" dxfId="35" priority="28">
      <formula>OR($D$6="",AND(D22="",F22=""))</formula>
    </cfRule>
  </conditionalFormatting>
  <conditionalFormatting sqref="H107">
    <cfRule type="expression" dxfId="34" priority="29">
      <formula>AND($AM$101="TRUE",H107=0)</formula>
    </cfRule>
  </conditionalFormatting>
  <conditionalFormatting sqref="H108:H109">
    <cfRule type="expression" dxfId="33" priority="33">
      <formula>AND($AM$101="TRUE",D108&lt;&gt;0,H108=0)</formula>
    </cfRule>
  </conditionalFormatting>
  <conditionalFormatting sqref="J103:L103">
    <cfRule type="expression" dxfId="32" priority="36">
      <formula>$J$102="No"</formula>
    </cfRule>
  </conditionalFormatting>
  <conditionalFormatting sqref="J104:L104">
    <cfRule type="expression" dxfId="31" priority="37">
      <formula>$J$102="No"</formula>
    </cfRule>
  </conditionalFormatting>
  <conditionalFormatting sqref="N102:AI110">
    <cfRule type="cellIs" dxfId="30" priority="17" operator="equal">
      <formula>0</formula>
    </cfRule>
  </conditionalFormatting>
  <conditionalFormatting sqref="U12:AC12">
    <cfRule type="expression" dxfId="29" priority="5">
      <formula>AND($AM$101="TRUE",OR(U12="",U12="Select type of work first"))</formula>
    </cfRule>
  </conditionalFormatting>
  <conditionalFormatting sqref="U14:AC14">
    <cfRule type="expression" dxfId="28" priority="2">
      <formula>AND($AM$101="TRUE",OR(U14="",U14="Select type of work first"))</formula>
    </cfRule>
  </conditionalFormatting>
  <conditionalFormatting sqref="U16:AC16">
    <cfRule type="expression" dxfId="27" priority="1">
      <formula>AND($AM$101="TRUE",OR(U16="",U16="Select type of work first"))</formula>
    </cfRule>
  </conditionalFormatting>
  <conditionalFormatting sqref="V10:AI10">
    <cfRule type="expression" dxfId="26" priority="7">
      <formula>AND($AM$101="TRUE",OR(V10="",V10="Select faculty first"))</formula>
    </cfRule>
  </conditionalFormatting>
  <conditionalFormatting sqref="AD12">
    <cfRule type="expression" dxfId="25" priority="27">
      <formula>$U$12&lt;&gt;$AM$12</formula>
    </cfRule>
  </conditionalFormatting>
  <conditionalFormatting sqref="AD14">
    <cfRule type="expression" dxfId="24" priority="24">
      <formula>$U$14&lt;&gt;$AM$14</formula>
    </cfRule>
  </conditionalFormatting>
  <conditionalFormatting sqref="AD16">
    <cfRule type="expression" dxfId="23" priority="22">
      <formula>$U$16&lt;&gt;$AM$16</formula>
    </cfRule>
  </conditionalFormatting>
  <conditionalFormatting sqref="AE12:AI12">
    <cfRule type="expression" dxfId="22" priority="26">
      <formula>$U$12&lt;&gt;$AM$12</formula>
    </cfRule>
  </conditionalFormatting>
  <conditionalFormatting sqref="AE14:AI14">
    <cfRule type="expression" dxfId="21" priority="23">
      <formula>$U$14&lt;&gt;$AM$14</formula>
    </cfRule>
  </conditionalFormatting>
  <conditionalFormatting sqref="AE16:AI16">
    <cfRule type="expression" dxfId="20" priority="21">
      <formula>$U$16&lt;&gt;$AM$16</formula>
    </cfRule>
  </conditionalFormatting>
  <conditionalFormatting sqref="AF108:AI109">
    <cfRule type="cellIs" dxfId="19" priority="16" operator="greaterThan">
      <formula>1000</formula>
    </cfRule>
  </conditionalFormatting>
  <conditionalFormatting sqref="AJ19:AK99">
    <cfRule type="cellIs" dxfId="18" priority="13" operator="equal">
      <formula>"Warning"</formula>
    </cfRule>
  </conditionalFormatting>
  <conditionalFormatting sqref="AO4">
    <cfRule type="cellIs" dxfId="17" priority="25" operator="equal">
      <formula>"[Warning messages will appear here]"</formula>
    </cfRule>
  </conditionalFormatting>
  <conditionalFormatting sqref="CZ147:CZ236">
    <cfRule type="cellIs" dxfId="16"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67" t="s">
        <v>236</v>
      </c>
      <c r="C2" s="768"/>
      <c r="D2" s="768"/>
      <c r="E2" s="768"/>
      <c r="F2" s="768"/>
      <c r="G2" s="768"/>
      <c r="H2" s="769"/>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30" t="s">
        <v>237</v>
      </c>
      <c r="D5" s="430"/>
      <c r="E5" s="430"/>
      <c r="F5" s="430"/>
      <c r="G5" s="430"/>
      <c r="H5" s="89"/>
    </row>
    <row r="6" spans="1:8" x14ac:dyDescent="0.25">
      <c r="A6" s="85"/>
      <c r="B6" s="86"/>
      <c r="C6" s="430"/>
      <c r="D6" s="430"/>
      <c r="E6" s="430"/>
      <c r="F6" s="430"/>
      <c r="G6" s="430"/>
      <c r="H6" s="89"/>
    </row>
    <row r="7" spans="1:8" ht="4.5" customHeight="1" x14ac:dyDescent="0.25">
      <c r="A7" s="85"/>
      <c r="B7" s="86"/>
      <c r="C7" s="112"/>
      <c r="D7" s="113"/>
      <c r="E7"/>
      <c r="F7" s="1"/>
      <c r="G7" s="1"/>
      <c r="H7" s="89"/>
    </row>
    <row r="8" spans="1:8" x14ac:dyDescent="0.25">
      <c r="A8" s="85"/>
      <c r="B8" s="90"/>
      <c r="C8" s="664" t="s">
        <v>238</v>
      </c>
      <c r="D8" s="665"/>
      <c r="E8" s="106"/>
      <c r="F8" s="1"/>
      <c r="G8" s="1"/>
      <c r="H8" s="91"/>
    </row>
    <row r="9" spans="1:8" ht="4.5" customHeight="1" x14ac:dyDescent="0.25">
      <c r="A9" s="85"/>
      <c r="B9" s="90"/>
      <c r="C9" s="1"/>
      <c r="D9" s="52"/>
      <c r="E9" s="92"/>
      <c r="F9" s="93"/>
      <c r="G9" s="93"/>
      <c r="H9" s="94"/>
    </row>
    <row r="10" spans="1:8" x14ac:dyDescent="0.25">
      <c r="A10" s="85"/>
      <c r="B10" s="90"/>
      <c r="C10" s="664" t="s">
        <v>239</v>
      </c>
      <c r="D10" s="665"/>
      <c r="E10" s="650"/>
      <c r="F10" s="651"/>
      <c r="G10" s="652"/>
      <c r="H10" s="91"/>
    </row>
    <row r="11" spans="1:8" ht="4.5" customHeight="1" x14ac:dyDescent="0.25">
      <c r="A11" s="85"/>
      <c r="B11" s="90"/>
      <c r="C11" s="1"/>
      <c r="D11" s="105"/>
      <c r="E11" s="88"/>
      <c r="F11" s="88"/>
      <c r="G11" s="88"/>
      <c r="H11" s="95"/>
    </row>
    <row r="12" spans="1:8" ht="24.95" customHeight="1" x14ac:dyDescent="0.25">
      <c r="A12" s="85"/>
      <c r="B12" s="90"/>
      <c r="C12" s="97" t="s">
        <v>17</v>
      </c>
      <c r="D12" s="770" t="s">
        <v>240</v>
      </c>
      <c r="E12" s="770"/>
      <c r="F12" s="771"/>
      <c r="G12" s="107" t="s">
        <v>241</v>
      </c>
      <c r="H12" s="108"/>
    </row>
    <row r="13" spans="1:8" ht="4.5" customHeight="1" x14ac:dyDescent="0.25">
      <c r="A13" s="85"/>
      <c r="B13" s="90"/>
      <c r="C13" s="55"/>
      <c r="D13" s="98"/>
      <c r="E13" s="98"/>
      <c r="F13" s="98"/>
      <c r="G13" s="87"/>
      <c r="H13" s="89"/>
    </row>
    <row r="14" spans="1:8" ht="24.95" customHeight="1" x14ac:dyDescent="0.25">
      <c r="A14" s="85"/>
      <c r="B14" s="90"/>
      <c r="C14" s="97" t="s">
        <v>17</v>
      </c>
      <c r="D14" s="770" t="s">
        <v>242</v>
      </c>
      <c r="E14" s="770"/>
      <c r="F14" s="771"/>
      <c r="G14" s="107" t="s">
        <v>241</v>
      </c>
      <c r="H14" s="91"/>
    </row>
    <row r="15" spans="1:8" ht="4.5" customHeight="1" x14ac:dyDescent="0.25">
      <c r="A15" s="85"/>
      <c r="B15" s="90"/>
      <c r="C15" s="55"/>
      <c r="D15" s="98"/>
      <c r="E15" s="98"/>
      <c r="F15" s="98"/>
      <c r="H15" s="91"/>
    </row>
    <row r="16" spans="1:8" ht="24.95" customHeight="1" x14ac:dyDescent="0.25">
      <c r="A16" s="85"/>
      <c r="B16" s="90"/>
      <c r="C16" s="97" t="s">
        <v>17</v>
      </c>
      <c r="D16" s="770" t="s">
        <v>243</v>
      </c>
      <c r="E16" s="770"/>
      <c r="F16" s="771"/>
      <c r="G16" s="107" t="s">
        <v>241</v>
      </c>
      <c r="H16" s="91"/>
    </row>
    <row r="17" spans="1:8" ht="4.5" customHeight="1" x14ac:dyDescent="0.25">
      <c r="A17" s="85"/>
      <c r="B17" s="90"/>
      <c r="C17" s="1"/>
      <c r="D17" s="98"/>
      <c r="E17" s="98"/>
      <c r="F17" s="98"/>
      <c r="G17" s="96"/>
      <c r="H17" s="91"/>
    </row>
    <row r="18" spans="1:8" x14ac:dyDescent="0.25">
      <c r="A18" s="85"/>
      <c r="B18" s="90"/>
      <c r="C18" s="772" t="s">
        <v>244</v>
      </c>
      <c r="D18" s="773"/>
      <c r="E18" s="773"/>
      <c r="F18" s="773"/>
      <c r="G18" s="774"/>
      <c r="H18" s="91"/>
    </row>
    <row r="19" spans="1:8" ht="83.25" customHeight="1" x14ac:dyDescent="0.25">
      <c r="A19" s="85"/>
      <c r="B19" s="99"/>
      <c r="C19" s="775"/>
      <c r="D19" s="776"/>
      <c r="E19" s="776"/>
      <c r="F19" s="776"/>
      <c r="G19" s="777"/>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C19:G19"/>
    <mergeCell ref="C10:D10"/>
    <mergeCell ref="E10:G10"/>
    <mergeCell ref="D12:F12"/>
    <mergeCell ref="D14:F14"/>
    <mergeCell ref="B2:H2"/>
    <mergeCell ref="C8:D8"/>
    <mergeCell ref="C5:G6"/>
    <mergeCell ref="D16:F16"/>
    <mergeCell ref="C18:G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245</v>
      </c>
    </row>
    <row r="2" spans="2:15" s="65" customFormat="1" hidden="1" x14ac:dyDescent="0.25">
      <c r="C2" s="65" t="s">
        <v>246</v>
      </c>
      <c r="D2" s="65" t="str">
        <f>'UniWorkforce Hourly Timesheet'!D4</f>
        <v>Please enter</v>
      </c>
    </row>
    <row r="3" spans="2:15" s="65" customFormat="1" hidden="1" x14ac:dyDescent="0.25">
      <c r="C3" s="65" t="s">
        <v>247</v>
      </c>
      <c r="D3" s="65" t="str">
        <f>'UniWorkforce Hourly Timesheet'!Y4</f>
        <v>Please enter</v>
      </c>
    </row>
    <row r="4" spans="2:15" s="65" customFormat="1" hidden="1" x14ac:dyDescent="0.25">
      <c r="C4" s="65" t="s">
        <v>248</v>
      </c>
      <c r="D4" s="66" t="str">
        <f>'UniWorkforce Hourly Timesheet'!D8</f>
        <v>Please select claim period</v>
      </c>
      <c r="F4" s="66"/>
    </row>
    <row r="5" spans="2:15" s="65" customFormat="1" hidden="1" x14ac:dyDescent="0.25">
      <c r="C5" s="65" t="s">
        <v>249</v>
      </c>
      <c r="D5" s="65">
        <f>'UniWorkforce Hourly Timesheet'!Y6</f>
        <v>0</v>
      </c>
    </row>
    <row r="6" spans="2:15" s="65" customFormat="1" hidden="1" x14ac:dyDescent="0.25">
      <c r="C6" s="65" t="s">
        <v>250</v>
      </c>
      <c r="D6" s="65" t="str">
        <f>'UniWorkforce Hourly Timesheet'!D10</f>
        <v>Please select faculty</v>
      </c>
    </row>
    <row r="7" spans="2:15" s="65" customFormat="1" hidden="1" x14ac:dyDescent="0.25">
      <c r="C7" s="65" t="s">
        <v>251</v>
      </c>
      <c r="D7" s="65" t="str">
        <f>'UniWorkforce Hourly Timesheet'!V10</f>
        <v>Select faculty first</v>
      </c>
    </row>
    <row r="9" spans="2:15" x14ac:dyDescent="0.25">
      <c r="B9" s="426" t="s">
        <v>38</v>
      </c>
      <c r="C9" s="426"/>
      <c r="D9" s="426"/>
      <c r="E9" s="426"/>
      <c r="F9" s="426"/>
      <c r="G9" s="426"/>
      <c r="H9" s="426"/>
      <c r="I9" s="426"/>
      <c r="J9" s="426"/>
      <c r="K9" s="426"/>
      <c r="L9" s="426"/>
      <c r="M9" s="426"/>
      <c r="N9" s="426"/>
      <c r="O9" s="426"/>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80</v>
      </c>
      <c r="D12" s="779" t="str">
        <f>IF(D2&lt;&gt;"Please enter",'UniWorkforce Hourly Timesheet'!D4,"Enter details on timesheet first")</f>
        <v>Enter details on timesheet first</v>
      </c>
      <c r="E12" s="779"/>
      <c r="F12" s="49"/>
      <c r="G12" s="576" t="s">
        <v>82</v>
      </c>
      <c r="H12" s="576"/>
      <c r="I12" s="576"/>
      <c r="J12" s="779" t="str">
        <f>IF(D3&lt;&gt;"Please enter",'UniWorkforce Hourly Timesheet'!Y4,"Enter details on timesheet first")</f>
        <v>Enter details on timesheet first</v>
      </c>
      <c r="K12" s="779"/>
      <c r="L12" s="779"/>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85</v>
      </c>
      <c r="D14" s="787" t="str">
        <f>IF(D4&lt;&gt;"Please select claim period",'UniWorkforce Hourly Timesheet'!D8,"Enter details on timesheet first")</f>
        <v>Enter details on timesheet first</v>
      </c>
      <c r="E14" s="787"/>
      <c r="G14" s="576" t="s">
        <v>84</v>
      </c>
      <c r="H14" s="576"/>
      <c r="I14" s="576"/>
      <c r="J14" s="786" t="str">
        <f>IF(D5&lt;&gt;0,'UniWorkforce Hourly Timesheet'!Y6,"Enter details on timesheet first")</f>
        <v>Enter details on timesheet first</v>
      </c>
      <c r="K14" s="786"/>
      <c r="L14" s="786"/>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89</v>
      </c>
      <c r="D16" s="779" t="str">
        <f>IF(D6&lt;&gt;"Please select faculty",'UniWorkforce Hourly Timesheet'!D10,"Enter details on timesheet first")</f>
        <v>Enter details on timesheet first</v>
      </c>
      <c r="E16" s="779"/>
      <c r="F16" s="52"/>
      <c r="G16" s="57" t="s">
        <v>252</v>
      </c>
      <c r="H16" s="780" t="str">
        <f>IF(D7&lt;&gt;"Select faculty first",'UniWorkforce Hourly Timesheet'!V10,"Enter details on timesheet first")</f>
        <v>Enter details on timesheet first</v>
      </c>
      <c r="I16" s="780"/>
      <c r="J16" s="780"/>
      <c r="K16" s="780"/>
      <c r="L16" s="780"/>
      <c r="M16" s="70"/>
      <c r="N16" s="70"/>
      <c r="O16" s="51"/>
    </row>
    <row r="17" spans="2:21" ht="18.75" customHeight="1" x14ac:dyDescent="0.25">
      <c r="B17" s="47"/>
      <c r="C17" s="62" t="s">
        <v>253</v>
      </c>
      <c r="D17" s="54"/>
      <c r="E17" s="54"/>
      <c r="G17" s="52"/>
      <c r="H17" s="52"/>
      <c r="I17" s="52"/>
      <c r="J17" s="52"/>
      <c r="K17" s="52"/>
      <c r="L17" s="56"/>
      <c r="M17" s="71"/>
      <c r="N17" s="71"/>
      <c r="O17" s="51"/>
    </row>
    <row r="18" spans="2:21" ht="15" customHeight="1" x14ac:dyDescent="0.25">
      <c r="B18" s="47"/>
      <c r="C18" s="48" t="s">
        <v>254</v>
      </c>
      <c r="D18" s="81" t="s">
        <v>255</v>
      </c>
      <c r="E18" s="781" t="s">
        <v>256</v>
      </c>
      <c r="F18" s="781"/>
      <c r="G18" s="781"/>
      <c r="H18" s="781"/>
      <c r="I18" s="576" t="s">
        <v>257</v>
      </c>
      <c r="J18" s="576"/>
      <c r="K18" s="48" t="s">
        <v>258</v>
      </c>
      <c r="L18" s="77" t="s">
        <v>259</v>
      </c>
      <c r="M18" s="71" t="s">
        <v>260</v>
      </c>
      <c r="N18" s="71" t="s">
        <v>261</v>
      </c>
      <c r="O18" s="51"/>
      <c r="R18" s="65" t="s">
        <v>262</v>
      </c>
    </row>
    <row r="19" spans="2:21" ht="15" customHeight="1" x14ac:dyDescent="0.25">
      <c r="B19" s="47"/>
      <c r="C19" s="63"/>
      <c r="D19" s="82" t="s">
        <v>263</v>
      </c>
      <c r="E19" s="784" t="s">
        <v>262</v>
      </c>
      <c r="F19" s="785"/>
      <c r="G19" s="785"/>
      <c r="H19" s="785"/>
      <c r="I19" s="782"/>
      <c r="J19" s="783"/>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264</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263</v>
      </c>
      <c r="E20" s="784" t="s">
        <v>262</v>
      </c>
      <c r="F20" s="785"/>
      <c r="G20" s="785"/>
      <c r="H20" s="785"/>
      <c r="I20" s="782"/>
      <c r="J20" s="783"/>
      <c r="K20" s="78"/>
      <c r="L20" s="80">
        <f t="shared" ref="L20:L32" si="5">IF(E20&lt;&gt;$R$21,0,IF(K20&lt;=0,0,IF(K20&lt;=50,K20*0.45,(50*0.45)+((K20-50)*0.25))))</f>
        <v>0</v>
      </c>
      <c r="M20" s="72">
        <f t="shared" si="0"/>
        <v>0</v>
      </c>
      <c r="N20" s="72">
        <f t="shared" si="1"/>
        <v>0</v>
      </c>
      <c r="O20" s="51"/>
      <c r="R20" s="65" t="s">
        <v>265</v>
      </c>
      <c r="S20" s="65" t="b">
        <f t="shared" si="2"/>
        <v>0</v>
      </c>
      <c r="T20" s="65" t="b">
        <f t="shared" si="3"/>
        <v>0</v>
      </c>
      <c r="U20" s="65" t="b">
        <f t="shared" si="4"/>
        <v>0</v>
      </c>
    </row>
    <row r="21" spans="2:21" ht="15" customHeight="1" x14ac:dyDescent="0.25">
      <c r="B21" s="47"/>
      <c r="C21" s="63"/>
      <c r="D21" s="82" t="s">
        <v>263</v>
      </c>
      <c r="E21" s="784" t="s">
        <v>262</v>
      </c>
      <c r="F21" s="785"/>
      <c r="G21" s="785"/>
      <c r="H21" s="785"/>
      <c r="I21" s="782"/>
      <c r="J21" s="783"/>
      <c r="K21" s="78"/>
      <c r="L21" s="80">
        <f t="shared" si="5"/>
        <v>0</v>
      </c>
      <c r="M21" s="72">
        <f t="shared" si="0"/>
        <v>0</v>
      </c>
      <c r="N21" s="72">
        <f t="shared" si="1"/>
        <v>0</v>
      </c>
      <c r="O21" s="51"/>
      <c r="R21" s="65" t="s">
        <v>266</v>
      </c>
      <c r="S21" s="65" t="b">
        <f t="shared" si="2"/>
        <v>0</v>
      </c>
      <c r="T21" s="65" t="b">
        <f t="shared" si="3"/>
        <v>0</v>
      </c>
      <c r="U21" s="65" t="b">
        <f t="shared" si="4"/>
        <v>0</v>
      </c>
    </row>
    <row r="22" spans="2:21" ht="15" customHeight="1" x14ac:dyDescent="0.25">
      <c r="B22" s="47"/>
      <c r="C22" s="63"/>
      <c r="D22" s="82" t="s">
        <v>263</v>
      </c>
      <c r="E22" s="784" t="s">
        <v>262</v>
      </c>
      <c r="F22" s="785"/>
      <c r="G22" s="785"/>
      <c r="H22" s="785"/>
      <c r="I22" s="782"/>
      <c r="J22" s="783"/>
      <c r="K22" s="78"/>
      <c r="L22" s="80">
        <f t="shared" si="5"/>
        <v>0</v>
      </c>
      <c r="M22" s="72">
        <f t="shared" si="0"/>
        <v>0</v>
      </c>
      <c r="N22" s="72">
        <f t="shared" si="1"/>
        <v>0</v>
      </c>
      <c r="O22" s="51"/>
      <c r="R22" s="65" t="s">
        <v>267</v>
      </c>
      <c r="S22" s="65" t="b">
        <f t="shared" si="2"/>
        <v>0</v>
      </c>
      <c r="T22" s="65" t="b">
        <f t="shared" si="3"/>
        <v>0</v>
      </c>
      <c r="U22" s="65" t="b">
        <f t="shared" si="4"/>
        <v>0</v>
      </c>
    </row>
    <row r="23" spans="2:21" ht="15" customHeight="1" x14ac:dyDescent="0.25">
      <c r="B23" s="47"/>
      <c r="C23" s="63"/>
      <c r="D23" s="82" t="s">
        <v>263</v>
      </c>
      <c r="E23" s="784" t="s">
        <v>262</v>
      </c>
      <c r="F23" s="785"/>
      <c r="G23" s="785"/>
      <c r="H23" s="785"/>
      <c r="I23" s="782"/>
      <c r="J23" s="783"/>
      <c r="K23" s="78"/>
      <c r="L23" s="80">
        <f t="shared" si="5"/>
        <v>0</v>
      </c>
      <c r="M23" s="72">
        <f t="shared" si="0"/>
        <v>0</v>
      </c>
      <c r="N23" s="72">
        <f t="shared" si="1"/>
        <v>0</v>
      </c>
      <c r="O23" s="51"/>
      <c r="R23" s="65" t="s">
        <v>268</v>
      </c>
      <c r="S23" s="65" t="b">
        <f t="shared" si="2"/>
        <v>0</v>
      </c>
      <c r="T23" s="65" t="b">
        <f t="shared" si="3"/>
        <v>0</v>
      </c>
      <c r="U23" s="65" t="b">
        <f t="shared" si="4"/>
        <v>0</v>
      </c>
    </row>
    <row r="24" spans="2:21" ht="15" customHeight="1" x14ac:dyDescent="0.25">
      <c r="B24" s="47"/>
      <c r="C24" s="63"/>
      <c r="D24" s="82" t="s">
        <v>263</v>
      </c>
      <c r="E24" s="784" t="s">
        <v>262</v>
      </c>
      <c r="F24" s="785"/>
      <c r="G24" s="785"/>
      <c r="H24" s="785"/>
      <c r="I24" s="782"/>
      <c r="J24" s="783"/>
      <c r="K24" s="78"/>
      <c r="L24" s="80">
        <f t="shared" si="5"/>
        <v>0</v>
      </c>
      <c r="M24" s="72">
        <f t="shared" si="0"/>
        <v>0</v>
      </c>
      <c r="N24" s="72">
        <f t="shared" si="1"/>
        <v>0</v>
      </c>
      <c r="O24" s="51"/>
      <c r="R24" s="65" t="s">
        <v>269</v>
      </c>
      <c r="S24" s="65" t="b">
        <f t="shared" si="2"/>
        <v>0</v>
      </c>
      <c r="T24" s="65" t="b">
        <f t="shared" si="3"/>
        <v>0</v>
      </c>
      <c r="U24" s="65" t="b">
        <f t="shared" si="4"/>
        <v>0</v>
      </c>
    </row>
    <row r="25" spans="2:21" ht="15" customHeight="1" x14ac:dyDescent="0.25">
      <c r="B25" s="47"/>
      <c r="C25" s="63"/>
      <c r="D25" s="82" t="s">
        <v>263</v>
      </c>
      <c r="E25" s="784" t="s">
        <v>262</v>
      </c>
      <c r="F25" s="785"/>
      <c r="G25" s="785"/>
      <c r="H25" s="785"/>
      <c r="I25" s="782"/>
      <c r="J25" s="783"/>
      <c r="K25" s="78"/>
      <c r="L25" s="80">
        <f t="shared" si="5"/>
        <v>0</v>
      </c>
      <c r="M25" s="72">
        <f t="shared" si="0"/>
        <v>0</v>
      </c>
      <c r="N25" s="72">
        <f t="shared" si="1"/>
        <v>0</v>
      </c>
      <c r="O25" s="51"/>
      <c r="R25" s="65" t="s">
        <v>270</v>
      </c>
      <c r="S25" s="65" t="b">
        <f t="shared" si="2"/>
        <v>0</v>
      </c>
      <c r="T25" s="65" t="b">
        <f t="shared" si="3"/>
        <v>0</v>
      </c>
      <c r="U25" s="65" t="b">
        <f t="shared" si="4"/>
        <v>0</v>
      </c>
    </row>
    <row r="26" spans="2:21" ht="15" customHeight="1" x14ac:dyDescent="0.25">
      <c r="B26" s="47"/>
      <c r="C26" s="63"/>
      <c r="D26" s="82" t="s">
        <v>263</v>
      </c>
      <c r="E26" s="784" t="s">
        <v>262</v>
      </c>
      <c r="F26" s="785"/>
      <c r="G26" s="785"/>
      <c r="H26" s="785"/>
      <c r="I26" s="782"/>
      <c r="J26" s="783"/>
      <c r="K26" s="78"/>
      <c r="L26" s="80">
        <f t="shared" si="5"/>
        <v>0</v>
      </c>
      <c r="M26" s="72">
        <f t="shared" si="0"/>
        <v>0</v>
      </c>
      <c r="N26" s="72">
        <f t="shared" si="1"/>
        <v>0</v>
      </c>
      <c r="O26" s="51"/>
      <c r="R26" s="65" t="s">
        <v>271</v>
      </c>
      <c r="S26" s="65" t="b">
        <f t="shared" si="2"/>
        <v>0</v>
      </c>
      <c r="T26" s="65" t="b">
        <f t="shared" si="3"/>
        <v>0</v>
      </c>
      <c r="U26" s="65" t="b">
        <f t="shared" si="4"/>
        <v>0</v>
      </c>
    </row>
    <row r="27" spans="2:21" ht="15" customHeight="1" x14ac:dyDescent="0.25">
      <c r="B27" s="47"/>
      <c r="C27" s="63"/>
      <c r="D27" s="82" t="s">
        <v>263</v>
      </c>
      <c r="E27" s="784" t="s">
        <v>262</v>
      </c>
      <c r="F27" s="785"/>
      <c r="G27" s="785"/>
      <c r="H27" s="785"/>
      <c r="I27" s="782"/>
      <c r="J27" s="783"/>
      <c r="K27" s="78"/>
      <c r="L27" s="80">
        <f t="shared" si="5"/>
        <v>0</v>
      </c>
      <c r="M27" s="72">
        <f t="shared" si="0"/>
        <v>0</v>
      </c>
      <c r="N27" s="72">
        <f t="shared" si="1"/>
        <v>0</v>
      </c>
      <c r="O27" s="51"/>
      <c r="R27" s="65" t="s">
        <v>272</v>
      </c>
      <c r="S27" s="65" t="b">
        <f t="shared" si="2"/>
        <v>0</v>
      </c>
      <c r="T27" s="65" t="b">
        <f t="shared" si="3"/>
        <v>0</v>
      </c>
      <c r="U27" s="65" t="b">
        <f t="shared" si="4"/>
        <v>0</v>
      </c>
    </row>
    <row r="28" spans="2:21" ht="15" customHeight="1" x14ac:dyDescent="0.25">
      <c r="B28" s="47"/>
      <c r="C28" s="63"/>
      <c r="D28" s="82" t="s">
        <v>263</v>
      </c>
      <c r="E28" s="784" t="s">
        <v>262</v>
      </c>
      <c r="F28" s="785"/>
      <c r="G28" s="785"/>
      <c r="H28" s="785"/>
      <c r="I28" s="782"/>
      <c r="J28" s="783"/>
      <c r="K28" s="78"/>
      <c r="L28" s="80">
        <f t="shared" si="5"/>
        <v>0</v>
      </c>
      <c r="M28" s="72">
        <f t="shared" si="0"/>
        <v>0</v>
      </c>
      <c r="N28" s="72">
        <f t="shared" si="1"/>
        <v>0</v>
      </c>
      <c r="O28" s="51"/>
      <c r="R28" s="65" t="s">
        <v>273</v>
      </c>
      <c r="S28" s="65" t="b">
        <f t="shared" si="2"/>
        <v>0</v>
      </c>
      <c r="T28" s="65" t="b">
        <f t="shared" si="3"/>
        <v>0</v>
      </c>
      <c r="U28" s="65" t="b">
        <f t="shared" si="4"/>
        <v>0</v>
      </c>
    </row>
    <row r="29" spans="2:21" ht="15" customHeight="1" x14ac:dyDescent="0.25">
      <c r="B29" s="47"/>
      <c r="C29" s="63"/>
      <c r="D29" s="82" t="s">
        <v>263</v>
      </c>
      <c r="E29" s="784" t="s">
        <v>262</v>
      </c>
      <c r="F29" s="785"/>
      <c r="G29" s="785"/>
      <c r="H29" s="785"/>
      <c r="I29" s="782"/>
      <c r="J29" s="783"/>
      <c r="K29" s="78"/>
      <c r="L29" s="80">
        <f t="shared" si="5"/>
        <v>0</v>
      </c>
      <c r="M29" s="72">
        <f t="shared" si="0"/>
        <v>0</v>
      </c>
      <c r="N29" s="72">
        <f t="shared" si="1"/>
        <v>0</v>
      </c>
      <c r="O29" s="51"/>
      <c r="R29" s="65" t="s">
        <v>274</v>
      </c>
      <c r="S29" s="65" t="b">
        <f t="shared" si="2"/>
        <v>0</v>
      </c>
      <c r="T29" s="65" t="b">
        <f t="shared" si="3"/>
        <v>0</v>
      </c>
      <c r="U29" s="65" t="b">
        <f t="shared" si="4"/>
        <v>0</v>
      </c>
    </row>
    <row r="30" spans="2:21" ht="15" customHeight="1" x14ac:dyDescent="0.25">
      <c r="B30" s="47"/>
      <c r="C30" s="63"/>
      <c r="D30" s="82" t="s">
        <v>263</v>
      </c>
      <c r="E30" s="784" t="s">
        <v>262</v>
      </c>
      <c r="F30" s="785"/>
      <c r="G30" s="785"/>
      <c r="H30" s="785"/>
      <c r="I30" s="782"/>
      <c r="J30" s="783"/>
      <c r="K30" s="78"/>
      <c r="L30" s="80">
        <f t="shared" si="5"/>
        <v>0</v>
      </c>
      <c r="M30" s="72">
        <f t="shared" si="0"/>
        <v>0</v>
      </c>
      <c r="N30" s="72">
        <f t="shared" si="1"/>
        <v>0</v>
      </c>
      <c r="O30" s="51"/>
      <c r="R30" s="65" t="s">
        <v>275</v>
      </c>
      <c r="S30" s="65" t="b">
        <f t="shared" si="2"/>
        <v>0</v>
      </c>
      <c r="T30" s="65" t="b">
        <f t="shared" si="3"/>
        <v>0</v>
      </c>
      <c r="U30" s="65" t="b">
        <f t="shared" si="4"/>
        <v>0</v>
      </c>
    </row>
    <row r="31" spans="2:21" ht="15" customHeight="1" x14ac:dyDescent="0.25">
      <c r="B31" s="47"/>
      <c r="C31" s="63"/>
      <c r="D31" s="82" t="s">
        <v>263</v>
      </c>
      <c r="E31" s="784" t="s">
        <v>262</v>
      </c>
      <c r="F31" s="785"/>
      <c r="G31" s="785"/>
      <c r="H31" s="785"/>
      <c r="I31" s="782"/>
      <c r="J31" s="783"/>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263</v>
      </c>
      <c r="E32" s="784" t="s">
        <v>262</v>
      </c>
      <c r="F32" s="785"/>
      <c r="G32" s="785"/>
      <c r="H32" s="785"/>
      <c r="I32" s="782"/>
      <c r="J32" s="783"/>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788" t="str">
        <f>IF(S36=TRUE,"                    ERROR - Incomplete claim form
                    Expenses will not be processed unless all sections complete","")</f>
        <v/>
      </c>
      <c r="D34" s="788"/>
      <c r="E34" s="788"/>
      <c r="F34" s="788"/>
      <c r="G34" s="788"/>
      <c r="H34" s="788"/>
      <c r="I34" s="664" t="s">
        <v>276</v>
      </c>
      <c r="J34" s="666"/>
      <c r="K34" s="666"/>
      <c r="L34" s="79">
        <f>SUM(M19:M32)</f>
        <v>0</v>
      </c>
      <c r="O34" s="51"/>
    </row>
    <row r="35" spans="2:19" ht="4.5" customHeight="1" x14ac:dyDescent="0.25">
      <c r="B35" s="47"/>
      <c r="C35" s="788"/>
      <c r="D35" s="788"/>
      <c r="E35" s="788"/>
      <c r="F35" s="788"/>
      <c r="G35" s="788"/>
      <c r="H35" s="788"/>
      <c r="I35" s="52"/>
      <c r="J35" s="52"/>
      <c r="K35" s="52"/>
      <c r="M35" s="74"/>
      <c r="N35" s="75"/>
      <c r="O35" s="64"/>
      <c r="P35" s="55"/>
    </row>
    <row r="36" spans="2:19" x14ac:dyDescent="0.25">
      <c r="B36" s="47"/>
      <c r="C36" s="788"/>
      <c r="D36" s="788"/>
      <c r="E36" s="788"/>
      <c r="F36" s="788"/>
      <c r="G36" s="788"/>
      <c r="H36" s="788"/>
      <c r="I36" s="664" t="s">
        <v>277</v>
      </c>
      <c r="J36" s="666"/>
      <c r="K36" s="666"/>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778" t="s">
        <v>821</v>
      </c>
      <c r="C38" s="778"/>
      <c r="D38" s="778"/>
      <c r="E38" s="778"/>
      <c r="F38" s="778"/>
      <c r="G38" s="778"/>
      <c r="H38" s="778"/>
      <c r="I38" s="778"/>
      <c r="J38" s="778"/>
      <c r="K38" s="778"/>
      <c r="L38" s="778"/>
      <c r="M38" s="778"/>
      <c r="N38" s="778"/>
      <c r="O38" s="778"/>
    </row>
  </sheetData>
  <sheetProtection algorithmName="SHA-512" hashValue="1rPbzVV1QR7N/aPwAaMSCIx0tkS8KWUqx5QZnnoSF8kh9lEytoH32cRf4aeS2QQwTZAdyXAjG/YsIgG2aUaZpg==" saltValue="ou4tbzDR6Y0yqgavLB4iDw==" spinCount="100000" sheet="1" selectLockedCells="1"/>
  <sortState xmlns:xlrd2="http://schemas.microsoft.com/office/spreadsheetml/2017/richdata2" ref="R13:R17">
    <sortCondition ref="R11:R15"/>
  </sortState>
  <mergeCells count="43">
    <mergeCell ref="E31:H31"/>
    <mergeCell ref="C34:H36"/>
    <mergeCell ref="I34:K34"/>
    <mergeCell ref="I36:K36"/>
    <mergeCell ref="I32:J32"/>
    <mergeCell ref="E32:H32"/>
    <mergeCell ref="E26:H26"/>
    <mergeCell ref="E27:H27"/>
    <mergeCell ref="E28:H28"/>
    <mergeCell ref="E29:H29"/>
    <mergeCell ref="E30:H3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s>
  <conditionalFormatting sqref="C19:C32">
    <cfRule type="expression" dxfId="15" priority="1">
      <formula>$S19=TRUE</formula>
    </cfRule>
  </conditionalFormatting>
  <conditionalFormatting sqref="C34">
    <cfRule type="containsText" dxfId="14" priority="113" operator="containsText" text="error">
      <formula>NOT(ISERROR(SEARCH("error",C34)))</formula>
    </cfRule>
  </conditionalFormatting>
  <conditionalFormatting sqref="D19:D32">
    <cfRule type="expression" dxfId="13" priority="2">
      <formula>$T19=TRUE</formula>
    </cfRule>
    <cfRule type="cellIs" dxfId="12" priority="3" operator="equal">
      <formula>"Select category of expense..."</formula>
    </cfRule>
  </conditionalFormatting>
  <conditionalFormatting sqref="E19:E32">
    <cfRule type="expression" dxfId="11" priority="4">
      <formula>$U19=TRUE</formula>
    </cfRule>
    <cfRule type="cellIs" dxfId="10" priority="5" operator="equal">
      <formula>"Select type of expense..."</formula>
    </cfRule>
  </conditionalFormatting>
  <conditionalFormatting sqref="I19:J32">
    <cfRule type="expression" dxfId="9" priority="49">
      <formula>E19=$R$21</formula>
    </cfRule>
  </conditionalFormatting>
  <conditionalFormatting sqref="K19:K32">
    <cfRule type="expression" dxfId="8" priority="50">
      <formula>AND(E19&lt;&gt;$R$21,E19&lt;&gt;"")</formula>
    </cfRule>
  </conditionalFormatting>
  <conditionalFormatting sqref="L19:L32">
    <cfRule type="expression" dxfId="7" priority="111">
      <formula>AND(E19&lt;&gt;$R$21,E19&lt;&gt;"")</formula>
    </cfRule>
    <cfRule type="cellIs" dxfId="6" priority="112" operator="equal">
      <formula>0</formula>
    </cfRule>
  </conditionalFormatting>
  <conditionalFormatting sqref="L34">
    <cfRule type="expression" dxfId="5" priority="114">
      <formula>$C$34&lt;&gt;""</formula>
    </cfRule>
  </conditionalFormatting>
  <conditionalFormatting sqref="L36">
    <cfRule type="expression" dxfId="4"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39"/>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789" t="s">
        <v>843</v>
      </c>
      <c r="C2" s="789"/>
      <c r="D2" s="789"/>
      <c r="E2" s="789"/>
    </row>
    <row r="3" spans="2:5" ht="4.5" customHeight="1" x14ac:dyDescent="0.25">
      <c r="B3" s="6"/>
    </row>
    <row r="4" spans="2:5" x14ac:dyDescent="0.25">
      <c r="B4" s="790" t="s">
        <v>278</v>
      </c>
      <c r="C4" s="790"/>
      <c r="D4" s="790"/>
      <c r="E4" s="790"/>
    </row>
    <row r="5" spans="2:5" x14ac:dyDescent="0.25">
      <c r="B5" s="790"/>
      <c r="C5" s="790"/>
      <c r="D5" s="790"/>
      <c r="E5" s="790"/>
    </row>
    <row r="6" spans="2:5" ht="20.100000000000001" customHeight="1" x14ac:dyDescent="0.25">
      <c r="B6" s="790"/>
      <c r="C6" s="790"/>
      <c r="D6" s="790"/>
      <c r="E6" s="790"/>
    </row>
    <row r="7" spans="2:5" ht="4.5" customHeight="1" x14ac:dyDescent="0.25">
      <c r="B7" s="7"/>
    </row>
    <row r="8" spans="2:5" ht="45" x14ac:dyDescent="0.25">
      <c r="B8" s="114" t="s">
        <v>279</v>
      </c>
      <c r="C8" s="114" t="s">
        <v>280</v>
      </c>
      <c r="D8" s="114" t="s">
        <v>281</v>
      </c>
      <c r="E8" s="114" t="s">
        <v>282</v>
      </c>
    </row>
    <row r="9" spans="2:5" ht="24.75" customHeight="1" x14ac:dyDescent="0.25">
      <c r="B9" s="115" t="s">
        <v>828</v>
      </c>
      <c r="C9" s="791" t="s">
        <v>283</v>
      </c>
      <c r="D9" s="116">
        <v>45751</v>
      </c>
      <c r="E9" s="116">
        <v>45777</v>
      </c>
    </row>
    <row r="10" spans="2:5" ht="24.75" customHeight="1" x14ac:dyDescent="0.25">
      <c r="B10" s="303" t="s">
        <v>829</v>
      </c>
      <c r="C10" s="792"/>
      <c r="D10" s="302">
        <v>45785</v>
      </c>
      <c r="E10" s="302">
        <v>45807</v>
      </c>
    </row>
    <row r="11" spans="2:5" ht="24.75" customHeight="1" x14ac:dyDescent="0.25">
      <c r="B11" s="115" t="s">
        <v>830</v>
      </c>
      <c r="C11" s="792"/>
      <c r="D11" s="116">
        <v>45814</v>
      </c>
      <c r="E11" s="116">
        <v>45838</v>
      </c>
    </row>
    <row r="12" spans="2:5" ht="24.75" customHeight="1" x14ac:dyDescent="0.25">
      <c r="B12" s="303" t="s">
        <v>831</v>
      </c>
      <c r="C12" s="792"/>
      <c r="D12" s="302">
        <v>45848</v>
      </c>
      <c r="E12" s="302">
        <v>45869</v>
      </c>
    </row>
    <row r="13" spans="2:5" ht="24.75" customHeight="1" x14ac:dyDescent="0.25">
      <c r="B13" s="115" t="s">
        <v>832</v>
      </c>
      <c r="C13" s="792"/>
      <c r="D13" s="116">
        <v>45875</v>
      </c>
      <c r="E13" s="116">
        <v>45898</v>
      </c>
    </row>
    <row r="14" spans="2:5" ht="24.75" customHeight="1" x14ac:dyDescent="0.25">
      <c r="B14" s="303" t="s">
        <v>835</v>
      </c>
      <c r="C14" s="792"/>
      <c r="D14" s="302">
        <v>45909</v>
      </c>
      <c r="E14" s="302">
        <v>45930</v>
      </c>
    </row>
    <row r="15" spans="2:5" ht="24.75" customHeight="1" x14ac:dyDescent="0.25">
      <c r="B15" s="115" t="s">
        <v>837</v>
      </c>
      <c r="C15" s="792"/>
      <c r="D15" s="116">
        <v>45940</v>
      </c>
      <c r="E15" s="116">
        <v>45961</v>
      </c>
    </row>
    <row r="16" spans="2:5" ht="24.75" customHeight="1" x14ac:dyDescent="0.25">
      <c r="B16" s="303" t="s">
        <v>836</v>
      </c>
      <c r="C16" s="792"/>
      <c r="D16" s="302">
        <v>45968</v>
      </c>
      <c r="E16" s="302">
        <v>45989</v>
      </c>
    </row>
    <row r="17" spans="2:5" ht="24.75" customHeight="1" x14ac:dyDescent="0.25">
      <c r="B17" s="115" t="s">
        <v>838</v>
      </c>
      <c r="C17" s="792"/>
      <c r="D17" s="116">
        <v>45995</v>
      </c>
      <c r="E17" s="116">
        <v>46014</v>
      </c>
    </row>
    <row r="18" spans="2:5" ht="24.75" customHeight="1" x14ac:dyDescent="0.25">
      <c r="B18" s="303" t="s">
        <v>839</v>
      </c>
      <c r="C18" s="792"/>
      <c r="D18" s="302">
        <v>46031</v>
      </c>
      <c r="E18" s="302">
        <v>46052</v>
      </c>
    </row>
    <row r="19" spans="2:5" ht="24.75" customHeight="1" x14ac:dyDescent="0.25">
      <c r="B19" s="115" t="s">
        <v>840</v>
      </c>
      <c r="C19" s="792"/>
      <c r="D19" s="116">
        <v>46059</v>
      </c>
      <c r="E19" s="116">
        <v>46080</v>
      </c>
    </row>
    <row r="20" spans="2:5" ht="24.75" customHeight="1" x14ac:dyDescent="0.25">
      <c r="B20" s="303" t="s">
        <v>841</v>
      </c>
      <c r="C20" s="793"/>
      <c r="D20" s="302">
        <v>46091</v>
      </c>
      <c r="E20" s="302">
        <v>46112</v>
      </c>
    </row>
    <row r="21" spans="2:5" ht="15.75"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x14ac:dyDescent="0.25">
      <c r="B25" s="5"/>
    </row>
    <row r="26" spans="2:5" x14ac:dyDescent="0.25">
      <c r="C26" s="18"/>
      <c r="D26" s="18"/>
      <c r="E26" s="18"/>
    </row>
    <row r="27" spans="2:5" x14ac:dyDescent="0.25">
      <c r="B27" s="18"/>
      <c r="C27" s="18"/>
      <c r="D27" s="18"/>
      <c r="E27" s="18"/>
    </row>
    <row r="38" spans="2:2" x14ac:dyDescent="0.25">
      <c r="B38" s="5"/>
    </row>
    <row r="39" spans="2:2" x14ac:dyDescent="0.25">
      <c r="B39" s="5"/>
    </row>
  </sheetData>
  <sheetProtection algorithmName="SHA-512" hashValue="hMr3fpmPGFPKng1FQ/GO9cxmIm/llTBAUL6DmrHKA2jj1Xp6wX/kWiGc7q4jOHoZozDW+02BBy9Epim7Bqzbsg==" saltValue="3ejy+oj3XLw+7GcHJflm/g=="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284</v>
      </c>
      <c r="B1" s="344"/>
      <c r="C1" s="20" t="str">
        <f ca="1">IF('UniWorkforce Hourly Timesheet'!AO4&lt;&gt;"[Warning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285</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Hourly Timesheet'!AF111,0)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35" si="0">ROUND(IFERROR(L104*M104,0),2)</f>
        <v>0</v>
      </c>
      <c r="M4" s="149"/>
      <c r="N4" s="149">
        <f t="shared" ref="N4:N35" si="1">ROUND(IFERROR(N104*O104,0),2)</f>
        <v>0</v>
      </c>
      <c r="O4" s="149"/>
      <c r="P4" s="149">
        <f t="shared" ref="P4:P35" si="2">ROUND(IFERROR(P104*Q104,0),2)</f>
        <v>0</v>
      </c>
      <c r="Q4" s="149"/>
      <c r="R4" s="149">
        <f t="shared" ref="R4:R35" si="3">ROUND(IFERROR(R104*S104,0),2)</f>
        <v>0</v>
      </c>
      <c r="S4" s="149"/>
      <c r="T4" s="149">
        <f t="shared" ref="T4:T35" si="4">ROUND(IFERROR(T104*U104,0),2)</f>
        <v>0</v>
      </c>
      <c r="U4" s="149"/>
      <c r="V4" s="149">
        <f t="shared" ref="V4:V35" si="5">ROUND(IFERROR(V104*W104,0),2)</f>
        <v>0</v>
      </c>
      <c r="W4" s="149"/>
      <c r="X4" s="149">
        <f t="shared" ref="X4:X35" si="6">ROUND(IFERROR(X104*Y104,0),2)</f>
        <v>0</v>
      </c>
      <c r="Y4" s="149"/>
      <c r="Z4" s="149">
        <f t="shared" ref="Z4:Z35" si="7">ROUND(IFERROR(Z104*AA104,0),2)</f>
        <v>0</v>
      </c>
      <c r="AA4" s="149"/>
      <c r="AB4" s="149">
        <f t="shared" ref="AB4:AB35" si="8">ROUND(IFERROR(AB104*AC104,0),2)</f>
        <v>0</v>
      </c>
      <c r="AC4" s="149"/>
      <c r="AD4" s="149">
        <f t="shared" ref="AD4:AD35" si="9">ROUND(IFERROR(AD104*AE104,0),2)</f>
        <v>0</v>
      </c>
      <c r="AE4" s="149"/>
      <c r="AF4" s="149">
        <f t="shared" ref="AF4:AF35" si="10">ROUND(IFERROR(AF104*AG104,0),2)</f>
        <v>0</v>
      </c>
      <c r="AG4" s="149"/>
      <c r="AH4" s="149">
        <f t="shared" ref="AH4:AH35" si="11">ROUND(IFERROR(AH104*AI104,0),2)</f>
        <v>0</v>
      </c>
      <c r="AI4" s="149"/>
      <c r="AJ4">
        <f t="shared" ref="AJ4:AK35" si="12">IFERROR(AJ104*1,0)</f>
        <v>0</v>
      </c>
      <c r="AK4">
        <f t="shared" si="12"/>
        <v>0</v>
      </c>
      <c r="AL4">
        <f t="shared" ref="AL4:AL35" si="13">IFERROR(AL104*1,0)</f>
        <v>0</v>
      </c>
    </row>
    <row r="5" spans="1:38" hidden="1" x14ac:dyDescent="0.25">
      <c r="H5" s="149">
        <f t="shared" ref="H5:J68" si="14">ROUND(IFERROR(H105*I105,0),2)</f>
        <v>0</v>
      </c>
      <c r="I5" s="149"/>
      <c r="J5" s="149">
        <f t="shared" si="14"/>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3"/>
        <v>0</v>
      </c>
    </row>
    <row r="6" spans="1:38" hidden="1" x14ac:dyDescent="0.25">
      <c r="H6" s="149">
        <f t="shared" si="14"/>
        <v>0</v>
      </c>
      <c r="I6" s="149"/>
      <c r="J6" s="149">
        <f t="shared" si="14"/>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3"/>
        <v>0</v>
      </c>
    </row>
    <row r="7" spans="1:38" hidden="1" x14ac:dyDescent="0.25">
      <c r="H7" s="149">
        <f t="shared" si="14"/>
        <v>0</v>
      </c>
      <c r="I7" s="149"/>
      <c r="J7" s="149">
        <f t="shared" si="14"/>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3"/>
        <v>0</v>
      </c>
    </row>
    <row r="8" spans="1:38" hidden="1" x14ac:dyDescent="0.25">
      <c r="H8" s="149">
        <f t="shared" si="14"/>
        <v>0</v>
      </c>
      <c r="I8" s="149"/>
      <c r="J8" s="149">
        <f t="shared" si="14"/>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3"/>
        <v>0</v>
      </c>
    </row>
    <row r="9" spans="1:38" hidden="1" x14ac:dyDescent="0.25">
      <c r="H9" s="149">
        <f t="shared" si="14"/>
        <v>0</v>
      </c>
      <c r="I9" s="149"/>
      <c r="J9" s="149">
        <f t="shared" si="14"/>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3"/>
        <v>0</v>
      </c>
    </row>
    <row r="10" spans="1:38" hidden="1" x14ac:dyDescent="0.25">
      <c r="H10" s="149">
        <f t="shared" si="14"/>
        <v>0</v>
      </c>
      <c r="I10" s="149"/>
      <c r="J10" s="149">
        <f t="shared" si="14"/>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3"/>
        <v>0</v>
      </c>
    </row>
    <row r="11" spans="1:38" hidden="1" x14ac:dyDescent="0.25">
      <c r="H11" s="149">
        <f t="shared" si="14"/>
        <v>0</v>
      </c>
      <c r="I11" s="149"/>
      <c r="J11" s="149">
        <f t="shared" si="14"/>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3"/>
        <v>0</v>
      </c>
    </row>
    <row r="12" spans="1:38" hidden="1" x14ac:dyDescent="0.25">
      <c r="H12" s="149">
        <f t="shared" si="14"/>
        <v>0</v>
      </c>
      <c r="I12" s="149"/>
      <c r="J12" s="149">
        <f t="shared" si="14"/>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3"/>
        <v>0</v>
      </c>
    </row>
    <row r="13" spans="1:38" hidden="1" x14ac:dyDescent="0.25">
      <c r="H13" s="149">
        <f t="shared" si="14"/>
        <v>0</v>
      </c>
      <c r="I13" s="149"/>
      <c r="J13" s="149">
        <f t="shared" si="14"/>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3"/>
        <v>0</v>
      </c>
    </row>
    <row r="14" spans="1:38" hidden="1" x14ac:dyDescent="0.25">
      <c r="H14" s="149">
        <f t="shared" si="14"/>
        <v>0</v>
      </c>
      <c r="I14" s="149"/>
      <c r="J14" s="149">
        <f t="shared" si="14"/>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3"/>
        <v>0</v>
      </c>
    </row>
    <row r="15" spans="1:38" hidden="1" x14ac:dyDescent="0.25">
      <c r="H15" s="149">
        <f t="shared" si="14"/>
        <v>0</v>
      </c>
      <c r="I15" s="149"/>
      <c r="J15" s="149">
        <f t="shared" si="14"/>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3"/>
        <v>0</v>
      </c>
    </row>
    <row r="16" spans="1:38" hidden="1" x14ac:dyDescent="0.25">
      <c r="H16" s="149">
        <f t="shared" si="14"/>
        <v>0</v>
      </c>
      <c r="I16" s="149"/>
      <c r="J16" s="149">
        <f t="shared" si="14"/>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3"/>
        <v>0</v>
      </c>
    </row>
    <row r="17" spans="8:38" hidden="1" x14ac:dyDescent="0.25">
      <c r="H17" s="149">
        <f t="shared" si="14"/>
        <v>0</v>
      </c>
      <c r="I17" s="149"/>
      <c r="J17" s="149">
        <f t="shared" si="14"/>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3"/>
        <v>0</v>
      </c>
    </row>
    <row r="18" spans="8:38" hidden="1" x14ac:dyDescent="0.25">
      <c r="H18" s="149">
        <f t="shared" si="14"/>
        <v>0</v>
      </c>
      <c r="I18" s="149"/>
      <c r="J18" s="149">
        <f t="shared" si="14"/>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3"/>
        <v>0</v>
      </c>
    </row>
    <row r="19" spans="8:38" hidden="1" x14ac:dyDescent="0.25">
      <c r="H19" s="149">
        <f t="shared" si="14"/>
        <v>0</v>
      </c>
      <c r="I19" s="149"/>
      <c r="J19" s="149">
        <f t="shared" si="14"/>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3"/>
        <v>0</v>
      </c>
    </row>
    <row r="20" spans="8:38" hidden="1" x14ac:dyDescent="0.25">
      <c r="H20" s="149">
        <f t="shared" si="14"/>
        <v>0</v>
      </c>
      <c r="I20" s="149"/>
      <c r="J20" s="149">
        <f t="shared" si="14"/>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si="12"/>
        <v>0</v>
      </c>
      <c r="AK20">
        <f t="shared" si="12"/>
        <v>0</v>
      </c>
      <c r="AL20">
        <f t="shared" si="13"/>
        <v>0</v>
      </c>
    </row>
    <row r="21" spans="8:38" hidden="1" x14ac:dyDescent="0.25">
      <c r="H21" s="149">
        <f t="shared" si="14"/>
        <v>0</v>
      </c>
      <c r="I21" s="149"/>
      <c r="J21" s="149">
        <f t="shared" si="14"/>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2"/>
        <v>0</v>
      </c>
      <c r="AK21">
        <f t="shared" si="12"/>
        <v>0</v>
      </c>
      <c r="AL21">
        <f t="shared" si="13"/>
        <v>0</v>
      </c>
    </row>
    <row r="22" spans="8:38" hidden="1" x14ac:dyDescent="0.25">
      <c r="H22" s="149">
        <f t="shared" si="14"/>
        <v>0</v>
      </c>
      <c r="I22" s="149"/>
      <c r="J22" s="149">
        <f t="shared" si="14"/>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2"/>
        <v>0</v>
      </c>
      <c r="AK22">
        <f t="shared" si="12"/>
        <v>0</v>
      </c>
      <c r="AL22">
        <f t="shared" si="13"/>
        <v>0</v>
      </c>
    </row>
    <row r="23" spans="8:38" hidden="1" x14ac:dyDescent="0.25">
      <c r="H23" s="149">
        <f t="shared" si="14"/>
        <v>0</v>
      </c>
      <c r="I23" s="149"/>
      <c r="J23" s="149">
        <f t="shared" si="14"/>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2"/>
        <v>0</v>
      </c>
      <c r="AK23">
        <f t="shared" si="12"/>
        <v>0</v>
      </c>
      <c r="AL23">
        <f t="shared" si="13"/>
        <v>0</v>
      </c>
    </row>
    <row r="24" spans="8:38" hidden="1" x14ac:dyDescent="0.25">
      <c r="H24" s="149">
        <f t="shared" si="14"/>
        <v>0</v>
      </c>
      <c r="I24" s="149"/>
      <c r="J24" s="149">
        <f t="shared" si="14"/>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2"/>
        <v>0</v>
      </c>
      <c r="AK24">
        <f t="shared" si="12"/>
        <v>0</v>
      </c>
      <c r="AL24">
        <f t="shared" si="13"/>
        <v>0</v>
      </c>
    </row>
    <row r="25" spans="8:38" hidden="1" x14ac:dyDescent="0.25">
      <c r="H25" s="149">
        <f t="shared" si="14"/>
        <v>0</v>
      </c>
      <c r="I25" s="149"/>
      <c r="J25" s="149">
        <f t="shared" si="14"/>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2"/>
        <v>0</v>
      </c>
      <c r="AK25">
        <f t="shared" si="12"/>
        <v>0</v>
      </c>
      <c r="AL25">
        <f t="shared" si="13"/>
        <v>0</v>
      </c>
    </row>
    <row r="26" spans="8:38" hidden="1" x14ac:dyDescent="0.25">
      <c r="H26" s="149">
        <f t="shared" si="14"/>
        <v>0</v>
      </c>
      <c r="I26" s="149"/>
      <c r="J26" s="149">
        <f t="shared" si="14"/>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2"/>
        <v>0</v>
      </c>
      <c r="AK26">
        <f t="shared" si="12"/>
        <v>0</v>
      </c>
      <c r="AL26">
        <f t="shared" si="13"/>
        <v>0</v>
      </c>
    </row>
    <row r="27" spans="8:38" hidden="1" x14ac:dyDescent="0.25">
      <c r="H27" s="149">
        <f t="shared" si="14"/>
        <v>0</v>
      </c>
      <c r="I27" s="149"/>
      <c r="J27" s="149">
        <f t="shared" si="14"/>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2"/>
        <v>0</v>
      </c>
      <c r="AK27">
        <f t="shared" si="12"/>
        <v>0</v>
      </c>
      <c r="AL27">
        <f t="shared" si="13"/>
        <v>0</v>
      </c>
    </row>
    <row r="28" spans="8:38" hidden="1" x14ac:dyDescent="0.25">
      <c r="H28" s="149">
        <f t="shared" si="14"/>
        <v>0</v>
      </c>
      <c r="I28" s="149"/>
      <c r="J28" s="149">
        <f t="shared" si="14"/>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2"/>
        <v>0</v>
      </c>
      <c r="AK28">
        <f t="shared" si="12"/>
        <v>0</v>
      </c>
      <c r="AL28">
        <f t="shared" si="13"/>
        <v>0</v>
      </c>
    </row>
    <row r="29" spans="8:38" hidden="1" x14ac:dyDescent="0.25">
      <c r="H29" s="149">
        <f t="shared" si="14"/>
        <v>0</v>
      </c>
      <c r="I29" s="149"/>
      <c r="J29" s="149">
        <f t="shared" si="14"/>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2"/>
        <v>0</v>
      </c>
      <c r="AK29">
        <f t="shared" si="12"/>
        <v>0</v>
      </c>
      <c r="AL29">
        <f t="shared" si="13"/>
        <v>0</v>
      </c>
    </row>
    <row r="30" spans="8:38" hidden="1" x14ac:dyDescent="0.25">
      <c r="H30" s="149">
        <f t="shared" si="14"/>
        <v>0</v>
      </c>
      <c r="I30" s="149"/>
      <c r="J30" s="149">
        <f t="shared" si="14"/>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2"/>
        <v>0</v>
      </c>
      <c r="AK30">
        <f t="shared" si="12"/>
        <v>0</v>
      </c>
      <c r="AL30">
        <f t="shared" si="13"/>
        <v>0</v>
      </c>
    </row>
    <row r="31" spans="8:38" hidden="1" x14ac:dyDescent="0.25">
      <c r="H31" s="149">
        <f t="shared" si="14"/>
        <v>0</v>
      </c>
      <c r="I31" s="149"/>
      <c r="J31" s="149">
        <f t="shared" si="14"/>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2"/>
        <v>0</v>
      </c>
      <c r="AK31">
        <f t="shared" si="12"/>
        <v>0</v>
      </c>
      <c r="AL31">
        <f t="shared" si="13"/>
        <v>0</v>
      </c>
    </row>
    <row r="32" spans="8:38" hidden="1" x14ac:dyDescent="0.25">
      <c r="H32" s="149">
        <f t="shared" si="14"/>
        <v>0</v>
      </c>
      <c r="I32" s="149"/>
      <c r="J32" s="149">
        <f t="shared" si="14"/>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2"/>
        <v>0</v>
      </c>
      <c r="AK32">
        <f t="shared" si="12"/>
        <v>0</v>
      </c>
      <c r="AL32">
        <f t="shared" si="13"/>
        <v>0</v>
      </c>
    </row>
    <row r="33" spans="8:38" hidden="1" x14ac:dyDescent="0.25">
      <c r="H33" s="149">
        <f t="shared" si="14"/>
        <v>0</v>
      </c>
      <c r="I33" s="149"/>
      <c r="J33" s="149">
        <f t="shared" si="14"/>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2"/>
        <v>0</v>
      </c>
      <c r="AK33">
        <f t="shared" si="12"/>
        <v>0</v>
      </c>
      <c r="AL33">
        <f t="shared" si="13"/>
        <v>0</v>
      </c>
    </row>
    <row r="34" spans="8:38" hidden="1" x14ac:dyDescent="0.25">
      <c r="H34" s="149">
        <f t="shared" si="14"/>
        <v>0</v>
      </c>
      <c r="I34" s="149"/>
      <c r="J34" s="149">
        <f t="shared" si="14"/>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2"/>
        <v>0</v>
      </c>
      <c r="AK34">
        <f t="shared" si="12"/>
        <v>0</v>
      </c>
      <c r="AL34">
        <f t="shared" si="13"/>
        <v>0</v>
      </c>
    </row>
    <row r="35" spans="8:38" hidden="1" x14ac:dyDescent="0.25">
      <c r="H35" s="149">
        <f t="shared" si="14"/>
        <v>0</v>
      </c>
      <c r="I35" s="149"/>
      <c r="J35" s="149">
        <f t="shared" si="14"/>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2"/>
        <v>0</v>
      </c>
      <c r="AK35">
        <f t="shared" si="12"/>
        <v>0</v>
      </c>
      <c r="AL35">
        <f t="shared" si="13"/>
        <v>0</v>
      </c>
    </row>
    <row r="36" spans="8:38" hidden="1" x14ac:dyDescent="0.25">
      <c r="H36" s="149">
        <f t="shared" si="14"/>
        <v>0</v>
      </c>
      <c r="I36" s="149"/>
      <c r="J36" s="149">
        <f t="shared" si="14"/>
        <v>0</v>
      </c>
      <c r="K36" s="149"/>
      <c r="L36" s="149">
        <f t="shared" ref="L36:L67" si="15">ROUND(IFERROR(L136*M136,0),2)</f>
        <v>0</v>
      </c>
      <c r="M36" s="149"/>
      <c r="N36" s="149">
        <f t="shared" ref="N36:N67" si="16">ROUND(IFERROR(N136*O136,0),2)</f>
        <v>0</v>
      </c>
      <c r="O36" s="149"/>
      <c r="P36" s="149">
        <f t="shared" ref="P36:P67" si="17">ROUND(IFERROR(P136*Q136,0),2)</f>
        <v>0</v>
      </c>
      <c r="Q36" s="149"/>
      <c r="R36" s="149">
        <f t="shared" ref="R36:R67" si="18">ROUND(IFERROR(R136*S136,0),2)</f>
        <v>0</v>
      </c>
      <c r="S36" s="149"/>
      <c r="T36" s="149">
        <f t="shared" ref="T36:T67" si="19">ROUND(IFERROR(T136*U136,0),2)</f>
        <v>0</v>
      </c>
      <c r="U36" s="149"/>
      <c r="V36" s="149">
        <f t="shared" ref="V36:V67" si="20">ROUND(IFERROR(V136*W136,0),2)</f>
        <v>0</v>
      </c>
      <c r="W36" s="149"/>
      <c r="X36" s="149">
        <f t="shared" ref="X36:X67" si="21">ROUND(IFERROR(X136*Y136,0),2)</f>
        <v>0</v>
      </c>
      <c r="Y36" s="149"/>
      <c r="Z36" s="149">
        <f t="shared" ref="Z36:Z67" si="22">ROUND(IFERROR(Z136*AA136,0),2)</f>
        <v>0</v>
      </c>
      <c r="AA36" s="149"/>
      <c r="AB36" s="149">
        <f t="shared" ref="AB36:AB67" si="23">ROUND(IFERROR(AB136*AC136,0),2)</f>
        <v>0</v>
      </c>
      <c r="AC36" s="149"/>
      <c r="AD36" s="149">
        <f t="shared" ref="AD36:AD67" si="24">ROUND(IFERROR(AD136*AE136,0),2)</f>
        <v>0</v>
      </c>
      <c r="AE36" s="149"/>
      <c r="AF36" s="149">
        <f t="shared" ref="AF36:AF67" si="25">ROUND(IFERROR(AF136*AG136,0),2)</f>
        <v>0</v>
      </c>
      <c r="AG36" s="149"/>
      <c r="AH36" s="149">
        <f t="shared" ref="AH36:AH67" si="26">ROUND(IFERROR(AH136*AI136,0),2)</f>
        <v>0</v>
      </c>
      <c r="AI36" s="149"/>
      <c r="AJ36">
        <f t="shared" ref="AJ36:AK67" si="27">IFERROR(AJ136*1,0)</f>
        <v>0</v>
      </c>
      <c r="AK36">
        <f t="shared" si="27"/>
        <v>0</v>
      </c>
      <c r="AL36">
        <f t="shared" ref="AL36:AL67" si="28">IFERROR(AL136*1,0)</f>
        <v>0</v>
      </c>
    </row>
    <row r="37" spans="8:38" hidden="1" x14ac:dyDescent="0.25">
      <c r="H37" s="149">
        <f t="shared" si="14"/>
        <v>0</v>
      </c>
      <c r="I37" s="149"/>
      <c r="J37" s="149">
        <f t="shared" si="14"/>
        <v>0</v>
      </c>
      <c r="K37" s="149"/>
      <c r="L37" s="149">
        <f t="shared" si="15"/>
        <v>0</v>
      </c>
      <c r="M37" s="149"/>
      <c r="N37" s="149">
        <f t="shared" si="16"/>
        <v>0</v>
      </c>
      <c r="O37" s="149"/>
      <c r="P37" s="149">
        <f t="shared" si="17"/>
        <v>0</v>
      </c>
      <c r="Q37" s="149"/>
      <c r="R37" s="149">
        <f t="shared" si="18"/>
        <v>0</v>
      </c>
      <c r="S37" s="149"/>
      <c r="T37" s="149">
        <f t="shared" si="19"/>
        <v>0</v>
      </c>
      <c r="U37" s="149"/>
      <c r="V37" s="149">
        <f t="shared" si="20"/>
        <v>0</v>
      </c>
      <c r="W37" s="149"/>
      <c r="X37" s="149">
        <f t="shared" si="21"/>
        <v>0</v>
      </c>
      <c r="Y37" s="149"/>
      <c r="Z37" s="149">
        <f t="shared" si="22"/>
        <v>0</v>
      </c>
      <c r="AA37" s="149"/>
      <c r="AB37" s="149">
        <f t="shared" si="23"/>
        <v>0</v>
      </c>
      <c r="AC37" s="149"/>
      <c r="AD37" s="149">
        <f t="shared" si="24"/>
        <v>0</v>
      </c>
      <c r="AE37" s="149"/>
      <c r="AF37" s="149">
        <f t="shared" si="25"/>
        <v>0</v>
      </c>
      <c r="AG37" s="149"/>
      <c r="AH37" s="149">
        <f t="shared" si="26"/>
        <v>0</v>
      </c>
      <c r="AI37" s="149"/>
      <c r="AJ37">
        <f t="shared" si="27"/>
        <v>0</v>
      </c>
      <c r="AK37">
        <f t="shared" si="27"/>
        <v>0</v>
      </c>
      <c r="AL37">
        <f t="shared" si="28"/>
        <v>0</v>
      </c>
    </row>
    <row r="38" spans="8:38" hidden="1" x14ac:dyDescent="0.25">
      <c r="H38" s="149">
        <f t="shared" si="14"/>
        <v>0</v>
      </c>
      <c r="I38" s="149"/>
      <c r="J38" s="149">
        <f t="shared" si="14"/>
        <v>0</v>
      </c>
      <c r="K38" s="149"/>
      <c r="L38" s="149">
        <f t="shared" si="15"/>
        <v>0</v>
      </c>
      <c r="M38" s="149"/>
      <c r="N38" s="149">
        <f t="shared" si="16"/>
        <v>0</v>
      </c>
      <c r="O38" s="149"/>
      <c r="P38" s="149">
        <f t="shared" si="17"/>
        <v>0</v>
      </c>
      <c r="Q38" s="149"/>
      <c r="R38" s="149">
        <f t="shared" si="18"/>
        <v>0</v>
      </c>
      <c r="S38" s="149"/>
      <c r="T38" s="149">
        <f t="shared" si="19"/>
        <v>0</v>
      </c>
      <c r="U38" s="149"/>
      <c r="V38" s="149">
        <f t="shared" si="20"/>
        <v>0</v>
      </c>
      <c r="W38" s="149"/>
      <c r="X38" s="149">
        <f t="shared" si="21"/>
        <v>0</v>
      </c>
      <c r="Y38" s="149"/>
      <c r="Z38" s="149">
        <f t="shared" si="22"/>
        <v>0</v>
      </c>
      <c r="AA38" s="149"/>
      <c r="AB38" s="149">
        <f t="shared" si="23"/>
        <v>0</v>
      </c>
      <c r="AC38" s="149"/>
      <c r="AD38" s="149">
        <f t="shared" si="24"/>
        <v>0</v>
      </c>
      <c r="AE38" s="149"/>
      <c r="AF38" s="149">
        <f t="shared" si="25"/>
        <v>0</v>
      </c>
      <c r="AG38" s="149"/>
      <c r="AH38" s="149">
        <f t="shared" si="26"/>
        <v>0</v>
      </c>
      <c r="AI38" s="149"/>
      <c r="AJ38">
        <f t="shared" si="27"/>
        <v>0</v>
      </c>
      <c r="AK38">
        <f t="shared" si="27"/>
        <v>0</v>
      </c>
      <c r="AL38">
        <f t="shared" si="28"/>
        <v>0</v>
      </c>
    </row>
    <row r="39" spans="8:38" hidden="1" x14ac:dyDescent="0.25">
      <c r="H39" s="149">
        <f t="shared" si="14"/>
        <v>0</v>
      </c>
      <c r="I39" s="149"/>
      <c r="J39" s="149">
        <f t="shared" si="14"/>
        <v>0</v>
      </c>
      <c r="K39" s="149"/>
      <c r="L39" s="149">
        <f t="shared" si="15"/>
        <v>0</v>
      </c>
      <c r="M39" s="149"/>
      <c r="N39" s="149">
        <f t="shared" si="16"/>
        <v>0</v>
      </c>
      <c r="O39" s="149"/>
      <c r="P39" s="149">
        <f t="shared" si="17"/>
        <v>0</v>
      </c>
      <c r="Q39" s="149"/>
      <c r="R39" s="149">
        <f t="shared" si="18"/>
        <v>0</v>
      </c>
      <c r="S39" s="149"/>
      <c r="T39" s="149">
        <f t="shared" si="19"/>
        <v>0</v>
      </c>
      <c r="U39" s="149"/>
      <c r="V39" s="149">
        <f t="shared" si="20"/>
        <v>0</v>
      </c>
      <c r="W39" s="149"/>
      <c r="X39" s="149">
        <f t="shared" si="21"/>
        <v>0</v>
      </c>
      <c r="Y39" s="149"/>
      <c r="Z39" s="149">
        <f t="shared" si="22"/>
        <v>0</v>
      </c>
      <c r="AA39" s="149"/>
      <c r="AB39" s="149">
        <f t="shared" si="23"/>
        <v>0</v>
      </c>
      <c r="AC39" s="149"/>
      <c r="AD39" s="149">
        <f t="shared" si="24"/>
        <v>0</v>
      </c>
      <c r="AE39" s="149"/>
      <c r="AF39" s="149">
        <f t="shared" si="25"/>
        <v>0</v>
      </c>
      <c r="AG39" s="149"/>
      <c r="AH39" s="149">
        <f t="shared" si="26"/>
        <v>0</v>
      </c>
      <c r="AI39" s="149"/>
      <c r="AJ39">
        <f t="shared" si="27"/>
        <v>0</v>
      </c>
      <c r="AK39">
        <f t="shared" si="27"/>
        <v>0</v>
      </c>
      <c r="AL39">
        <f t="shared" si="28"/>
        <v>0</v>
      </c>
    </row>
    <row r="40" spans="8:38" hidden="1" x14ac:dyDescent="0.25">
      <c r="H40" s="149">
        <f t="shared" si="14"/>
        <v>0</v>
      </c>
      <c r="I40" s="149"/>
      <c r="J40" s="149">
        <f t="shared" si="14"/>
        <v>0</v>
      </c>
      <c r="K40" s="149"/>
      <c r="L40" s="149">
        <f t="shared" si="15"/>
        <v>0</v>
      </c>
      <c r="M40" s="149"/>
      <c r="N40" s="149">
        <f t="shared" si="16"/>
        <v>0</v>
      </c>
      <c r="O40" s="149"/>
      <c r="P40" s="149">
        <f t="shared" si="17"/>
        <v>0</v>
      </c>
      <c r="Q40" s="149"/>
      <c r="R40" s="149">
        <f t="shared" si="18"/>
        <v>0</v>
      </c>
      <c r="S40" s="149"/>
      <c r="T40" s="149">
        <f t="shared" si="19"/>
        <v>0</v>
      </c>
      <c r="U40" s="149"/>
      <c r="V40" s="149">
        <f t="shared" si="20"/>
        <v>0</v>
      </c>
      <c r="W40" s="149"/>
      <c r="X40" s="149">
        <f t="shared" si="21"/>
        <v>0</v>
      </c>
      <c r="Y40" s="149"/>
      <c r="Z40" s="149">
        <f t="shared" si="22"/>
        <v>0</v>
      </c>
      <c r="AA40" s="149"/>
      <c r="AB40" s="149">
        <f t="shared" si="23"/>
        <v>0</v>
      </c>
      <c r="AC40" s="149"/>
      <c r="AD40" s="149">
        <f t="shared" si="24"/>
        <v>0</v>
      </c>
      <c r="AE40" s="149"/>
      <c r="AF40" s="149">
        <f t="shared" si="25"/>
        <v>0</v>
      </c>
      <c r="AG40" s="149"/>
      <c r="AH40" s="149">
        <f t="shared" si="26"/>
        <v>0</v>
      </c>
      <c r="AI40" s="149"/>
      <c r="AJ40">
        <f t="shared" si="27"/>
        <v>0</v>
      </c>
      <c r="AK40">
        <f t="shared" si="27"/>
        <v>0</v>
      </c>
      <c r="AL40">
        <f t="shared" si="28"/>
        <v>0</v>
      </c>
    </row>
    <row r="41" spans="8:38" hidden="1" x14ac:dyDescent="0.25">
      <c r="H41" s="149">
        <f t="shared" si="14"/>
        <v>0</v>
      </c>
      <c r="I41" s="149"/>
      <c r="J41" s="149">
        <f t="shared" si="14"/>
        <v>0</v>
      </c>
      <c r="K41" s="149"/>
      <c r="L41" s="149">
        <f t="shared" si="15"/>
        <v>0</v>
      </c>
      <c r="M41" s="149"/>
      <c r="N41" s="149">
        <f t="shared" si="16"/>
        <v>0</v>
      </c>
      <c r="O41" s="149"/>
      <c r="P41" s="149">
        <f t="shared" si="17"/>
        <v>0</v>
      </c>
      <c r="Q41" s="149"/>
      <c r="R41" s="149">
        <f t="shared" si="18"/>
        <v>0</v>
      </c>
      <c r="S41" s="149"/>
      <c r="T41" s="149">
        <f t="shared" si="19"/>
        <v>0</v>
      </c>
      <c r="U41" s="149"/>
      <c r="V41" s="149">
        <f t="shared" si="20"/>
        <v>0</v>
      </c>
      <c r="W41" s="149"/>
      <c r="X41" s="149">
        <f t="shared" si="21"/>
        <v>0</v>
      </c>
      <c r="Y41" s="149"/>
      <c r="Z41" s="149">
        <f t="shared" si="22"/>
        <v>0</v>
      </c>
      <c r="AA41" s="149"/>
      <c r="AB41" s="149">
        <f t="shared" si="23"/>
        <v>0</v>
      </c>
      <c r="AC41" s="149"/>
      <c r="AD41" s="149">
        <f t="shared" si="24"/>
        <v>0</v>
      </c>
      <c r="AE41" s="149"/>
      <c r="AF41" s="149">
        <f t="shared" si="25"/>
        <v>0</v>
      </c>
      <c r="AG41" s="149"/>
      <c r="AH41" s="149">
        <f t="shared" si="26"/>
        <v>0</v>
      </c>
      <c r="AI41" s="149"/>
      <c r="AJ41">
        <f t="shared" si="27"/>
        <v>0</v>
      </c>
      <c r="AK41">
        <f t="shared" si="27"/>
        <v>0</v>
      </c>
      <c r="AL41">
        <f t="shared" si="28"/>
        <v>0</v>
      </c>
    </row>
    <row r="42" spans="8:38" hidden="1" x14ac:dyDescent="0.25">
      <c r="H42" s="149">
        <f t="shared" si="14"/>
        <v>0</v>
      </c>
      <c r="I42" s="149"/>
      <c r="J42" s="149">
        <f t="shared" si="14"/>
        <v>0</v>
      </c>
      <c r="K42" s="149"/>
      <c r="L42" s="149">
        <f t="shared" si="15"/>
        <v>0</v>
      </c>
      <c r="M42" s="149"/>
      <c r="N42" s="149">
        <f t="shared" si="16"/>
        <v>0</v>
      </c>
      <c r="O42" s="149"/>
      <c r="P42" s="149">
        <f t="shared" si="17"/>
        <v>0</v>
      </c>
      <c r="Q42" s="149"/>
      <c r="R42" s="149">
        <f t="shared" si="18"/>
        <v>0</v>
      </c>
      <c r="S42" s="149"/>
      <c r="T42" s="149">
        <f t="shared" si="19"/>
        <v>0</v>
      </c>
      <c r="U42" s="149"/>
      <c r="V42" s="149">
        <f t="shared" si="20"/>
        <v>0</v>
      </c>
      <c r="W42" s="149"/>
      <c r="X42" s="149">
        <f t="shared" si="21"/>
        <v>0</v>
      </c>
      <c r="Y42" s="149"/>
      <c r="Z42" s="149">
        <f t="shared" si="22"/>
        <v>0</v>
      </c>
      <c r="AA42" s="149"/>
      <c r="AB42" s="149">
        <f t="shared" si="23"/>
        <v>0</v>
      </c>
      <c r="AC42" s="149"/>
      <c r="AD42" s="149">
        <f t="shared" si="24"/>
        <v>0</v>
      </c>
      <c r="AE42" s="149"/>
      <c r="AF42" s="149">
        <f t="shared" si="25"/>
        <v>0</v>
      </c>
      <c r="AG42" s="149"/>
      <c r="AH42" s="149">
        <f t="shared" si="26"/>
        <v>0</v>
      </c>
      <c r="AI42" s="149"/>
      <c r="AJ42">
        <f t="shared" si="27"/>
        <v>0</v>
      </c>
      <c r="AK42">
        <f t="shared" si="27"/>
        <v>0</v>
      </c>
      <c r="AL42">
        <f t="shared" si="28"/>
        <v>0</v>
      </c>
    </row>
    <row r="43" spans="8:38" hidden="1" x14ac:dyDescent="0.25">
      <c r="H43" s="149">
        <f t="shared" si="14"/>
        <v>0</v>
      </c>
      <c r="I43" s="149"/>
      <c r="J43" s="149">
        <f t="shared" si="14"/>
        <v>0</v>
      </c>
      <c r="K43" s="149"/>
      <c r="L43" s="149">
        <f t="shared" si="15"/>
        <v>0</v>
      </c>
      <c r="M43" s="149"/>
      <c r="N43" s="149">
        <f t="shared" si="16"/>
        <v>0</v>
      </c>
      <c r="O43" s="149"/>
      <c r="P43" s="149">
        <f t="shared" si="17"/>
        <v>0</v>
      </c>
      <c r="Q43" s="149"/>
      <c r="R43" s="149">
        <f t="shared" si="18"/>
        <v>0</v>
      </c>
      <c r="S43" s="149"/>
      <c r="T43" s="149">
        <f t="shared" si="19"/>
        <v>0</v>
      </c>
      <c r="U43" s="149"/>
      <c r="V43" s="149">
        <f t="shared" si="20"/>
        <v>0</v>
      </c>
      <c r="W43" s="149"/>
      <c r="X43" s="149">
        <f t="shared" si="21"/>
        <v>0</v>
      </c>
      <c r="Y43" s="149"/>
      <c r="Z43" s="149">
        <f t="shared" si="22"/>
        <v>0</v>
      </c>
      <c r="AA43" s="149"/>
      <c r="AB43" s="149">
        <f t="shared" si="23"/>
        <v>0</v>
      </c>
      <c r="AC43" s="149"/>
      <c r="AD43" s="149">
        <f t="shared" si="24"/>
        <v>0</v>
      </c>
      <c r="AE43" s="149"/>
      <c r="AF43" s="149">
        <f t="shared" si="25"/>
        <v>0</v>
      </c>
      <c r="AG43" s="149"/>
      <c r="AH43" s="149">
        <f t="shared" si="26"/>
        <v>0</v>
      </c>
      <c r="AI43" s="149"/>
      <c r="AJ43">
        <f t="shared" si="27"/>
        <v>0</v>
      </c>
      <c r="AK43">
        <f t="shared" si="27"/>
        <v>0</v>
      </c>
      <c r="AL43">
        <f t="shared" si="28"/>
        <v>0</v>
      </c>
    </row>
    <row r="44" spans="8:38" hidden="1" x14ac:dyDescent="0.25">
      <c r="H44" s="149">
        <f t="shared" si="14"/>
        <v>0</v>
      </c>
      <c r="I44" s="149"/>
      <c r="J44" s="149">
        <f t="shared" si="14"/>
        <v>0</v>
      </c>
      <c r="K44" s="149"/>
      <c r="L44" s="149">
        <f t="shared" si="15"/>
        <v>0</v>
      </c>
      <c r="M44" s="149"/>
      <c r="N44" s="149">
        <f t="shared" si="16"/>
        <v>0</v>
      </c>
      <c r="O44" s="149"/>
      <c r="P44" s="149">
        <f t="shared" si="17"/>
        <v>0</v>
      </c>
      <c r="Q44" s="149"/>
      <c r="R44" s="149">
        <f t="shared" si="18"/>
        <v>0</v>
      </c>
      <c r="S44" s="149"/>
      <c r="T44" s="149">
        <f t="shared" si="19"/>
        <v>0</v>
      </c>
      <c r="U44" s="149"/>
      <c r="V44" s="149">
        <f t="shared" si="20"/>
        <v>0</v>
      </c>
      <c r="W44" s="149"/>
      <c r="X44" s="149">
        <f t="shared" si="21"/>
        <v>0</v>
      </c>
      <c r="Y44" s="149"/>
      <c r="Z44" s="149">
        <f t="shared" si="22"/>
        <v>0</v>
      </c>
      <c r="AA44" s="149"/>
      <c r="AB44" s="149">
        <f t="shared" si="23"/>
        <v>0</v>
      </c>
      <c r="AC44" s="149"/>
      <c r="AD44" s="149">
        <f t="shared" si="24"/>
        <v>0</v>
      </c>
      <c r="AE44" s="149"/>
      <c r="AF44" s="149">
        <f t="shared" si="25"/>
        <v>0</v>
      </c>
      <c r="AG44" s="149"/>
      <c r="AH44" s="149">
        <f t="shared" si="26"/>
        <v>0</v>
      </c>
      <c r="AI44" s="149"/>
      <c r="AJ44">
        <f t="shared" si="27"/>
        <v>0</v>
      </c>
      <c r="AK44">
        <f t="shared" si="27"/>
        <v>0</v>
      </c>
      <c r="AL44">
        <f t="shared" si="28"/>
        <v>0</v>
      </c>
    </row>
    <row r="45" spans="8:38" hidden="1" x14ac:dyDescent="0.25">
      <c r="H45" s="149">
        <f t="shared" si="14"/>
        <v>0</v>
      </c>
      <c r="I45" s="149"/>
      <c r="J45" s="149">
        <f t="shared" si="14"/>
        <v>0</v>
      </c>
      <c r="K45" s="149"/>
      <c r="L45" s="149">
        <f t="shared" si="15"/>
        <v>0</v>
      </c>
      <c r="M45" s="149"/>
      <c r="N45" s="149">
        <f t="shared" si="16"/>
        <v>0</v>
      </c>
      <c r="O45" s="149"/>
      <c r="P45" s="149">
        <f t="shared" si="17"/>
        <v>0</v>
      </c>
      <c r="Q45" s="149"/>
      <c r="R45" s="149">
        <f t="shared" si="18"/>
        <v>0</v>
      </c>
      <c r="S45" s="149"/>
      <c r="T45" s="149">
        <f t="shared" si="19"/>
        <v>0</v>
      </c>
      <c r="U45" s="149"/>
      <c r="V45" s="149">
        <f t="shared" si="20"/>
        <v>0</v>
      </c>
      <c r="W45" s="149"/>
      <c r="X45" s="149">
        <f t="shared" si="21"/>
        <v>0</v>
      </c>
      <c r="Y45" s="149"/>
      <c r="Z45" s="149">
        <f t="shared" si="22"/>
        <v>0</v>
      </c>
      <c r="AA45" s="149"/>
      <c r="AB45" s="149">
        <f t="shared" si="23"/>
        <v>0</v>
      </c>
      <c r="AC45" s="149"/>
      <c r="AD45" s="149">
        <f t="shared" si="24"/>
        <v>0</v>
      </c>
      <c r="AE45" s="149"/>
      <c r="AF45" s="149">
        <f t="shared" si="25"/>
        <v>0</v>
      </c>
      <c r="AG45" s="149"/>
      <c r="AH45" s="149">
        <f t="shared" si="26"/>
        <v>0</v>
      </c>
      <c r="AI45" s="149"/>
      <c r="AJ45">
        <f t="shared" si="27"/>
        <v>0</v>
      </c>
      <c r="AK45">
        <f t="shared" si="27"/>
        <v>0</v>
      </c>
      <c r="AL45">
        <f t="shared" si="28"/>
        <v>0</v>
      </c>
    </row>
    <row r="46" spans="8:38" hidden="1" x14ac:dyDescent="0.25">
      <c r="H46" s="149">
        <f t="shared" si="14"/>
        <v>0</v>
      </c>
      <c r="I46" s="149"/>
      <c r="J46" s="149">
        <f t="shared" si="14"/>
        <v>0</v>
      </c>
      <c r="K46" s="149"/>
      <c r="L46" s="149">
        <f t="shared" si="15"/>
        <v>0</v>
      </c>
      <c r="M46" s="149"/>
      <c r="N46" s="149">
        <f t="shared" si="16"/>
        <v>0</v>
      </c>
      <c r="O46" s="149"/>
      <c r="P46" s="149">
        <f t="shared" si="17"/>
        <v>0</v>
      </c>
      <c r="Q46" s="149"/>
      <c r="R46" s="149">
        <f t="shared" si="18"/>
        <v>0</v>
      </c>
      <c r="S46" s="149"/>
      <c r="T46" s="149">
        <f t="shared" si="19"/>
        <v>0</v>
      </c>
      <c r="U46" s="149"/>
      <c r="V46" s="149">
        <f t="shared" si="20"/>
        <v>0</v>
      </c>
      <c r="W46" s="149"/>
      <c r="X46" s="149">
        <f t="shared" si="21"/>
        <v>0</v>
      </c>
      <c r="Y46" s="149"/>
      <c r="Z46" s="149">
        <f t="shared" si="22"/>
        <v>0</v>
      </c>
      <c r="AA46" s="149"/>
      <c r="AB46" s="149">
        <f t="shared" si="23"/>
        <v>0</v>
      </c>
      <c r="AC46" s="149"/>
      <c r="AD46" s="149">
        <f t="shared" si="24"/>
        <v>0</v>
      </c>
      <c r="AE46" s="149"/>
      <c r="AF46" s="149">
        <f t="shared" si="25"/>
        <v>0</v>
      </c>
      <c r="AG46" s="149"/>
      <c r="AH46" s="149">
        <f t="shared" si="26"/>
        <v>0</v>
      </c>
      <c r="AI46" s="149"/>
      <c r="AJ46">
        <f t="shared" si="27"/>
        <v>0</v>
      </c>
      <c r="AK46">
        <f t="shared" si="27"/>
        <v>0</v>
      </c>
      <c r="AL46">
        <f t="shared" si="28"/>
        <v>0</v>
      </c>
    </row>
    <row r="47" spans="8:38" hidden="1" x14ac:dyDescent="0.25">
      <c r="H47" s="149">
        <f t="shared" si="14"/>
        <v>0</v>
      </c>
      <c r="I47" s="149"/>
      <c r="J47" s="149">
        <f t="shared" si="14"/>
        <v>0</v>
      </c>
      <c r="K47" s="149"/>
      <c r="L47" s="149">
        <f t="shared" si="15"/>
        <v>0</v>
      </c>
      <c r="M47" s="149"/>
      <c r="N47" s="149">
        <f t="shared" si="16"/>
        <v>0</v>
      </c>
      <c r="O47" s="149"/>
      <c r="P47" s="149">
        <f t="shared" si="17"/>
        <v>0</v>
      </c>
      <c r="Q47" s="149"/>
      <c r="R47" s="149">
        <f t="shared" si="18"/>
        <v>0</v>
      </c>
      <c r="S47" s="149"/>
      <c r="T47" s="149">
        <f t="shared" si="19"/>
        <v>0</v>
      </c>
      <c r="U47" s="149"/>
      <c r="V47" s="149">
        <f t="shared" si="20"/>
        <v>0</v>
      </c>
      <c r="W47" s="149"/>
      <c r="X47" s="149">
        <f t="shared" si="21"/>
        <v>0</v>
      </c>
      <c r="Y47" s="149"/>
      <c r="Z47" s="149">
        <f t="shared" si="22"/>
        <v>0</v>
      </c>
      <c r="AA47" s="149"/>
      <c r="AB47" s="149">
        <f t="shared" si="23"/>
        <v>0</v>
      </c>
      <c r="AC47" s="149"/>
      <c r="AD47" s="149">
        <f t="shared" si="24"/>
        <v>0</v>
      </c>
      <c r="AE47" s="149"/>
      <c r="AF47" s="149">
        <f t="shared" si="25"/>
        <v>0</v>
      </c>
      <c r="AG47" s="149"/>
      <c r="AH47" s="149">
        <f t="shared" si="26"/>
        <v>0</v>
      </c>
      <c r="AI47" s="149"/>
      <c r="AJ47">
        <f t="shared" si="27"/>
        <v>0</v>
      </c>
      <c r="AK47">
        <f t="shared" si="27"/>
        <v>0</v>
      </c>
      <c r="AL47">
        <f t="shared" si="28"/>
        <v>0</v>
      </c>
    </row>
    <row r="48" spans="8:38" hidden="1" x14ac:dyDescent="0.25">
      <c r="H48" s="149">
        <f t="shared" si="14"/>
        <v>0</v>
      </c>
      <c r="I48" s="149"/>
      <c r="J48" s="149">
        <f t="shared" si="14"/>
        <v>0</v>
      </c>
      <c r="K48" s="149"/>
      <c r="L48" s="149">
        <f t="shared" si="15"/>
        <v>0</v>
      </c>
      <c r="M48" s="149"/>
      <c r="N48" s="149">
        <f t="shared" si="16"/>
        <v>0</v>
      </c>
      <c r="O48" s="149"/>
      <c r="P48" s="149">
        <f t="shared" si="17"/>
        <v>0</v>
      </c>
      <c r="Q48" s="149"/>
      <c r="R48" s="149">
        <f t="shared" si="18"/>
        <v>0</v>
      </c>
      <c r="S48" s="149"/>
      <c r="T48" s="149">
        <f t="shared" si="19"/>
        <v>0</v>
      </c>
      <c r="U48" s="149"/>
      <c r="V48" s="149">
        <f t="shared" si="20"/>
        <v>0</v>
      </c>
      <c r="W48" s="149"/>
      <c r="X48" s="149">
        <f t="shared" si="21"/>
        <v>0</v>
      </c>
      <c r="Y48" s="149"/>
      <c r="Z48" s="149">
        <f t="shared" si="22"/>
        <v>0</v>
      </c>
      <c r="AA48" s="149"/>
      <c r="AB48" s="149">
        <f t="shared" si="23"/>
        <v>0</v>
      </c>
      <c r="AC48" s="149"/>
      <c r="AD48" s="149">
        <f t="shared" si="24"/>
        <v>0</v>
      </c>
      <c r="AE48" s="149"/>
      <c r="AF48" s="149">
        <f t="shared" si="25"/>
        <v>0</v>
      </c>
      <c r="AG48" s="149"/>
      <c r="AH48" s="149">
        <f t="shared" si="26"/>
        <v>0</v>
      </c>
      <c r="AI48" s="149"/>
      <c r="AJ48">
        <f t="shared" si="27"/>
        <v>0</v>
      </c>
      <c r="AK48">
        <f t="shared" si="27"/>
        <v>0</v>
      </c>
      <c r="AL48">
        <f t="shared" si="28"/>
        <v>0</v>
      </c>
    </row>
    <row r="49" spans="8:38" hidden="1" x14ac:dyDescent="0.25">
      <c r="H49" s="149">
        <f t="shared" si="14"/>
        <v>0</v>
      </c>
      <c r="I49" s="149"/>
      <c r="J49" s="149">
        <f t="shared" si="14"/>
        <v>0</v>
      </c>
      <c r="K49" s="149"/>
      <c r="L49" s="149">
        <f t="shared" si="15"/>
        <v>0</v>
      </c>
      <c r="M49" s="149"/>
      <c r="N49" s="149">
        <f t="shared" si="16"/>
        <v>0</v>
      </c>
      <c r="O49" s="149"/>
      <c r="P49" s="149">
        <f t="shared" si="17"/>
        <v>0</v>
      </c>
      <c r="Q49" s="149"/>
      <c r="R49" s="149">
        <f t="shared" si="18"/>
        <v>0</v>
      </c>
      <c r="S49" s="149"/>
      <c r="T49" s="149">
        <f t="shared" si="19"/>
        <v>0</v>
      </c>
      <c r="U49" s="149"/>
      <c r="V49" s="149">
        <f t="shared" si="20"/>
        <v>0</v>
      </c>
      <c r="W49" s="149"/>
      <c r="X49" s="149">
        <f t="shared" si="21"/>
        <v>0</v>
      </c>
      <c r="Y49" s="149"/>
      <c r="Z49" s="149">
        <f t="shared" si="22"/>
        <v>0</v>
      </c>
      <c r="AA49" s="149"/>
      <c r="AB49" s="149">
        <f t="shared" si="23"/>
        <v>0</v>
      </c>
      <c r="AC49" s="149"/>
      <c r="AD49" s="149">
        <f t="shared" si="24"/>
        <v>0</v>
      </c>
      <c r="AE49" s="149"/>
      <c r="AF49" s="149">
        <f t="shared" si="25"/>
        <v>0</v>
      </c>
      <c r="AG49" s="149"/>
      <c r="AH49" s="149">
        <f t="shared" si="26"/>
        <v>0</v>
      </c>
      <c r="AI49" s="149"/>
      <c r="AJ49">
        <f t="shared" si="27"/>
        <v>0</v>
      </c>
      <c r="AK49">
        <f t="shared" si="27"/>
        <v>0</v>
      </c>
      <c r="AL49">
        <f t="shared" si="28"/>
        <v>0</v>
      </c>
    </row>
    <row r="50" spans="8:38" hidden="1" x14ac:dyDescent="0.25">
      <c r="H50" s="149">
        <f t="shared" si="14"/>
        <v>0</v>
      </c>
      <c r="I50" s="149"/>
      <c r="J50" s="149">
        <f t="shared" si="14"/>
        <v>0</v>
      </c>
      <c r="K50" s="149"/>
      <c r="L50" s="149">
        <f t="shared" si="15"/>
        <v>0</v>
      </c>
      <c r="M50" s="149"/>
      <c r="N50" s="149">
        <f t="shared" si="16"/>
        <v>0</v>
      </c>
      <c r="O50" s="149"/>
      <c r="P50" s="149">
        <f t="shared" si="17"/>
        <v>0</v>
      </c>
      <c r="Q50" s="149"/>
      <c r="R50" s="149">
        <f t="shared" si="18"/>
        <v>0</v>
      </c>
      <c r="S50" s="149"/>
      <c r="T50" s="149">
        <f t="shared" si="19"/>
        <v>0</v>
      </c>
      <c r="U50" s="149"/>
      <c r="V50" s="149">
        <f t="shared" si="20"/>
        <v>0</v>
      </c>
      <c r="W50" s="149"/>
      <c r="X50" s="149">
        <f t="shared" si="21"/>
        <v>0</v>
      </c>
      <c r="Y50" s="149"/>
      <c r="Z50" s="149">
        <f t="shared" si="22"/>
        <v>0</v>
      </c>
      <c r="AA50" s="149"/>
      <c r="AB50" s="149">
        <f t="shared" si="23"/>
        <v>0</v>
      </c>
      <c r="AC50" s="149"/>
      <c r="AD50" s="149">
        <f t="shared" si="24"/>
        <v>0</v>
      </c>
      <c r="AE50" s="149"/>
      <c r="AF50" s="149">
        <f t="shared" si="25"/>
        <v>0</v>
      </c>
      <c r="AG50" s="149"/>
      <c r="AH50" s="149">
        <f t="shared" si="26"/>
        <v>0</v>
      </c>
      <c r="AI50" s="149"/>
      <c r="AJ50">
        <f t="shared" si="27"/>
        <v>0</v>
      </c>
      <c r="AK50">
        <f t="shared" si="27"/>
        <v>0</v>
      </c>
      <c r="AL50">
        <f t="shared" si="28"/>
        <v>0</v>
      </c>
    </row>
    <row r="51" spans="8:38" hidden="1" x14ac:dyDescent="0.25">
      <c r="H51" s="149">
        <f t="shared" si="14"/>
        <v>0</v>
      </c>
      <c r="I51" s="149"/>
      <c r="J51" s="149">
        <f t="shared" si="14"/>
        <v>0</v>
      </c>
      <c r="K51" s="149"/>
      <c r="L51" s="149">
        <f t="shared" si="15"/>
        <v>0</v>
      </c>
      <c r="M51" s="149"/>
      <c r="N51" s="149">
        <f t="shared" si="16"/>
        <v>0</v>
      </c>
      <c r="O51" s="149"/>
      <c r="P51" s="149">
        <f t="shared" si="17"/>
        <v>0</v>
      </c>
      <c r="Q51" s="149"/>
      <c r="R51" s="149">
        <f t="shared" si="18"/>
        <v>0</v>
      </c>
      <c r="S51" s="149"/>
      <c r="T51" s="149">
        <f t="shared" si="19"/>
        <v>0</v>
      </c>
      <c r="U51" s="149"/>
      <c r="V51" s="149">
        <f t="shared" si="20"/>
        <v>0</v>
      </c>
      <c r="W51" s="149"/>
      <c r="X51" s="149">
        <f t="shared" si="21"/>
        <v>0</v>
      </c>
      <c r="Y51" s="149"/>
      <c r="Z51" s="149">
        <f t="shared" si="22"/>
        <v>0</v>
      </c>
      <c r="AA51" s="149"/>
      <c r="AB51" s="149">
        <f t="shared" si="23"/>
        <v>0</v>
      </c>
      <c r="AC51" s="149"/>
      <c r="AD51" s="149">
        <f t="shared" si="24"/>
        <v>0</v>
      </c>
      <c r="AE51" s="149"/>
      <c r="AF51" s="149">
        <f t="shared" si="25"/>
        <v>0</v>
      </c>
      <c r="AG51" s="149"/>
      <c r="AH51" s="149">
        <f t="shared" si="26"/>
        <v>0</v>
      </c>
      <c r="AI51" s="149"/>
      <c r="AJ51">
        <f t="shared" si="27"/>
        <v>0</v>
      </c>
      <c r="AK51">
        <f t="shared" si="27"/>
        <v>0</v>
      </c>
      <c r="AL51">
        <f t="shared" si="28"/>
        <v>0</v>
      </c>
    </row>
    <row r="52" spans="8:38" hidden="1" x14ac:dyDescent="0.25">
      <c r="H52" s="149">
        <f t="shared" si="14"/>
        <v>0</v>
      </c>
      <c r="I52" s="149"/>
      <c r="J52" s="149">
        <f t="shared" si="14"/>
        <v>0</v>
      </c>
      <c r="K52" s="149"/>
      <c r="L52" s="149">
        <f t="shared" si="15"/>
        <v>0</v>
      </c>
      <c r="M52" s="149"/>
      <c r="N52" s="149">
        <f t="shared" si="16"/>
        <v>0</v>
      </c>
      <c r="O52" s="149"/>
      <c r="P52" s="149">
        <f t="shared" si="17"/>
        <v>0</v>
      </c>
      <c r="Q52" s="149"/>
      <c r="R52" s="149">
        <f t="shared" si="18"/>
        <v>0</v>
      </c>
      <c r="S52" s="149"/>
      <c r="T52" s="149">
        <f t="shared" si="19"/>
        <v>0</v>
      </c>
      <c r="U52" s="149"/>
      <c r="V52" s="149">
        <f t="shared" si="20"/>
        <v>0</v>
      </c>
      <c r="W52" s="149"/>
      <c r="X52" s="149">
        <f t="shared" si="21"/>
        <v>0</v>
      </c>
      <c r="Y52" s="149"/>
      <c r="Z52" s="149">
        <f t="shared" si="22"/>
        <v>0</v>
      </c>
      <c r="AA52" s="149"/>
      <c r="AB52" s="149">
        <f t="shared" si="23"/>
        <v>0</v>
      </c>
      <c r="AC52" s="149"/>
      <c r="AD52" s="149">
        <f t="shared" si="24"/>
        <v>0</v>
      </c>
      <c r="AE52" s="149"/>
      <c r="AF52" s="149">
        <f t="shared" si="25"/>
        <v>0</v>
      </c>
      <c r="AG52" s="149"/>
      <c r="AH52" s="149">
        <f t="shared" si="26"/>
        <v>0</v>
      </c>
      <c r="AI52" s="149"/>
      <c r="AJ52">
        <f t="shared" si="27"/>
        <v>0</v>
      </c>
      <c r="AK52">
        <f t="shared" si="27"/>
        <v>0</v>
      </c>
      <c r="AL52">
        <f t="shared" si="28"/>
        <v>0</v>
      </c>
    </row>
    <row r="53" spans="8:38" hidden="1" x14ac:dyDescent="0.25">
      <c r="H53" s="149">
        <f t="shared" si="14"/>
        <v>0</v>
      </c>
      <c r="I53" s="149"/>
      <c r="J53" s="149">
        <f t="shared" si="14"/>
        <v>0</v>
      </c>
      <c r="K53" s="149"/>
      <c r="L53" s="149">
        <f t="shared" si="15"/>
        <v>0</v>
      </c>
      <c r="M53" s="149"/>
      <c r="N53" s="149">
        <f t="shared" si="16"/>
        <v>0</v>
      </c>
      <c r="O53" s="149"/>
      <c r="P53" s="149">
        <f t="shared" si="17"/>
        <v>0</v>
      </c>
      <c r="Q53" s="149"/>
      <c r="R53" s="149">
        <f t="shared" si="18"/>
        <v>0</v>
      </c>
      <c r="S53" s="149"/>
      <c r="T53" s="149">
        <f t="shared" si="19"/>
        <v>0</v>
      </c>
      <c r="U53" s="149"/>
      <c r="V53" s="149">
        <f t="shared" si="20"/>
        <v>0</v>
      </c>
      <c r="W53" s="149"/>
      <c r="X53" s="149">
        <f t="shared" si="21"/>
        <v>0</v>
      </c>
      <c r="Y53" s="149"/>
      <c r="Z53" s="149">
        <f t="shared" si="22"/>
        <v>0</v>
      </c>
      <c r="AA53" s="149"/>
      <c r="AB53" s="149">
        <f t="shared" si="23"/>
        <v>0</v>
      </c>
      <c r="AC53" s="149"/>
      <c r="AD53" s="149">
        <f t="shared" si="24"/>
        <v>0</v>
      </c>
      <c r="AE53" s="149"/>
      <c r="AF53" s="149">
        <f t="shared" si="25"/>
        <v>0</v>
      </c>
      <c r="AG53" s="149"/>
      <c r="AH53" s="149">
        <f t="shared" si="26"/>
        <v>0</v>
      </c>
      <c r="AI53" s="149"/>
      <c r="AJ53">
        <f t="shared" si="27"/>
        <v>0</v>
      </c>
      <c r="AK53">
        <f t="shared" si="27"/>
        <v>0</v>
      </c>
      <c r="AL53">
        <f t="shared" si="28"/>
        <v>0</v>
      </c>
    </row>
    <row r="54" spans="8:38" hidden="1" x14ac:dyDescent="0.25">
      <c r="H54" s="149">
        <f t="shared" si="14"/>
        <v>0</v>
      </c>
      <c r="I54" s="149"/>
      <c r="J54" s="149">
        <f t="shared" si="14"/>
        <v>0</v>
      </c>
      <c r="K54" s="149"/>
      <c r="L54" s="149">
        <f t="shared" si="15"/>
        <v>0</v>
      </c>
      <c r="M54" s="149"/>
      <c r="N54" s="149">
        <f t="shared" si="16"/>
        <v>0</v>
      </c>
      <c r="O54" s="149"/>
      <c r="P54" s="149">
        <f t="shared" si="17"/>
        <v>0</v>
      </c>
      <c r="Q54" s="149"/>
      <c r="R54" s="149">
        <f t="shared" si="18"/>
        <v>0</v>
      </c>
      <c r="S54" s="149"/>
      <c r="T54" s="149">
        <f t="shared" si="19"/>
        <v>0</v>
      </c>
      <c r="U54" s="149"/>
      <c r="V54" s="149">
        <f t="shared" si="20"/>
        <v>0</v>
      </c>
      <c r="W54" s="149"/>
      <c r="X54" s="149">
        <f t="shared" si="21"/>
        <v>0</v>
      </c>
      <c r="Y54" s="149"/>
      <c r="Z54" s="149">
        <f t="shared" si="22"/>
        <v>0</v>
      </c>
      <c r="AA54" s="149"/>
      <c r="AB54" s="149">
        <f t="shared" si="23"/>
        <v>0</v>
      </c>
      <c r="AC54" s="149"/>
      <c r="AD54" s="149">
        <f t="shared" si="24"/>
        <v>0</v>
      </c>
      <c r="AE54" s="149"/>
      <c r="AF54" s="149">
        <f t="shared" si="25"/>
        <v>0</v>
      </c>
      <c r="AG54" s="149"/>
      <c r="AH54" s="149">
        <f t="shared" si="26"/>
        <v>0</v>
      </c>
      <c r="AI54" s="149"/>
      <c r="AJ54">
        <f t="shared" si="27"/>
        <v>0</v>
      </c>
      <c r="AK54">
        <f t="shared" si="27"/>
        <v>0</v>
      </c>
      <c r="AL54">
        <f t="shared" si="28"/>
        <v>0</v>
      </c>
    </row>
    <row r="55" spans="8:38" hidden="1" x14ac:dyDescent="0.25">
      <c r="H55" s="149">
        <f t="shared" si="14"/>
        <v>0</v>
      </c>
      <c r="I55" s="149"/>
      <c r="J55" s="149">
        <f t="shared" si="14"/>
        <v>0</v>
      </c>
      <c r="K55" s="149"/>
      <c r="L55" s="149">
        <f t="shared" si="15"/>
        <v>0</v>
      </c>
      <c r="M55" s="149"/>
      <c r="N55" s="149">
        <f t="shared" si="16"/>
        <v>0</v>
      </c>
      <c r="O55" s="149"/>
      <c r="P55" s="149">
        <f t="shared" si="17"/>
        <v>0</v>
      </c>
      <c r="Q55" s="149"/>
      <c r="R55" s="149">
        <f t="shared" si="18"/>
        <v>0</v>
      </c>
      <c r="S55" s="149"/>
      <c r="T55" s="149">
        <f t="shared" si="19"/>
        <v>0</v>
      </c>
      <c r="U55" s="149"/>
      <c r="V55" s="149">
        <f t="shared" si="20"/>
        <v>0</v>
      </c>
      <c r="W55" s="149"/>
      <c r="X55" s="149">
        <f t="shared" si="21"/>
        <v>0</v>
      </c>
      <c r="Y55" s="149"/>
      <c r="Z55" s="149">
        <f t="shared" si="22"/>
        <v>0</v>
      </c>
      <c r="AA55" s="149"/>
      <c r="AB55" s="149">
        <f t="shared" si="23"/>
        <v>0</v>
      </c>
      <c r="AC55" s="149"/>
      <c r="AD55" s="149">
        <f t="shared" si="24"/>
        <v>0</v>
      </c>
      <c r="AE55" s="149"/>
      <c r="AF55" s="149">
        <f t="shared" si="25"/>
        <v>0</v>
      </c>
      <c r="AG55" s="149"/>
      <c r="AH55" s="149">
        <f t="shared" si="26"/>
        <v>0</v>
      </c>
      <c r="AI55" s="149"/>
      <c r="AJ55">
        <f t="shared" si="27"/>
        <v>0</v>
      </c>
      <c r="AK55">
        <f t="shared" si="27"/>
        <v>0</v>
      </c>
      <c r="AL55">
        <f t="shared" si="28"/>
        <v>0</v>
      </c>
    </row>
    <row r="56" spans="8:38" hidden="1" x14ac:dyDescent="0.25">
      <c r="H56" s="149">
        <f t="shared" si="14"/>
        <v>0</v>
      </c>
      <c r="I56" s="149"/>
      <c r="J56" s="149">
        <f t="shared" si="14"/>
        <v>0</v>
      </c>
      <c r="K56" s="149"/>
      <c r="L56" s="149">
        <f t="shared" si="15"/>
        <v>0</v>
      </c>
      <c r="M56" s="149"/>
      <c r="N56" s="149">
        <f t="shared" si="16"/>
        <v>0</v>
      </c>
      <c r="O56" s="149"/>
      <c r="P56" s="149">
        <f t="shared" si="17"/>
        <v>0</v>
      </c>
      <c r="Q56" s="149"/>
      <c r="R56" s="149">
        <f t="shared" si="18"/>
        <v>0</v>
      </c>
      <c r="S56" s="149"/>
      <c r="T56" s="149">
        <f t="shared" si="19"/>
        <v>0</v>
      </c>
      <c r="U56" s="149"/>
      <c r="V56" s="149">
        <f t="shared" si="20"/>
        <v>0</v>
      </c>
      <c r="W56" s="149"/>
      <c r="X56" s="149">
        <f t="shared" si="21"/>
        <v>0</v>
      </c>
      <c r="Y56" s="149"/>
      <c r="Z56" s="149">
        <f t="shared" si="22"/>
        <v>0</v>
      </c>
      <c r="AA56" s="149"/>
      <c r="AB56" s="149">
        <f t="shared" si="23"/>
        <v>0</v>
      </c>
      <c r="AC56" s="149"/>
      <c r="AD56" s="149">
        <f t="shared" si="24"/>
        <v>0</v>
      </c>
      <c r="AE56" s="149"/>
      <c r="AF56" s="149">
        <f t="shared" si="25"/>
        <v>0</v>
      </c>
      <c r="AG56" s="149"/>
      <c r="AH56" s="149">
        <f t="shared" si="26"/>
        <v>0</v>
      </c>
      <c r="AI56" s="149"/>
      <c r="AJ56">
        <f t="shared" si="27"/>
        <v>0</v>
      </c>
      <c r="AK56">
        <f t="shared" si="27"/>
        <v>0</v>
      </c>
      <c r="AL56">
        <f t="shared" si="28"/>
        <v>0</v>
      </c>
    </row>
    <row r="57" spans="8:38" hidden="1" x14ac:dyDescent="0.25">
      <c r="H57" s="149">
        <f t="shared" si="14"/>
        <v>0</v>
      </c>
      <c r="I57" s="149"/>
      <c r="J57" s="149">
        <f t="shared" si="14"/>
        <v>0</v>
      </c>
      <c r="K57" s="149"/>
      <c r="L57" s="149">
        <f t="shared" si="15"/>
        <v>0</v>
      </c>
      <c r="M57" s="149"/>
      <c r="N57" s="149">
        <f t="shared" si="16"/>
        <v>0</v>
      </c>
      <c r="O57" s="149"/>
      <c r="P57" s="149">
        <f t="shared" si="17"/>
        <v>0</v>
      </c>
      <c r="Q57" s="149"/>
      <c r="R57" s="149">
        <f t="shared" si="18"/>
        <v>0</v>
      </c>
      <c r="S57" s="149"/>
      <c r="T57" s="149">
        <f t="shared" si="19"/>
        <v>0</v>
      </c>
      <c r="U57" s="149"/>
      <c r="V57" s="149">
        <f t="shared" si="20"/>
        <v>0</v>
      </c>
      <c r="W57" s="149"/>
      <c r="X57" s="149">
        <f t="shared" si="21"/>
        <v>0</v>
      </c>
      <c r="Y57" s="149"/>
      <c r="Z57" s="149">
        <f t="shared" si="22"/>
        <v>0</v>
      </c>
      <c r="AA57" s="149"/>
      <c r="AB57" s="149">
        <f t="shared" si="23"/>
        <v>0</v>
      </c>
      <c r="AC57" s="149"/>
      <c r="AD57" s="149">
        <f t="shared" si="24"/>
        <v>0</v>
      </c>
      <c r="AE57" s="149"/>
      <c r="AF57" s="149">
        <f t="shared" si="25"/>
        <v>0</v>
      </c>
      <c r="AG57" s="149"/>
      <c r="AH57" s="149">
        <f t="shared" si="26"/>
        <v>0</v>
      </c>
      <c r="AI57" s="149"/>
      <c r="AJ57">
        <f t="shared" si="27"/>
        <v>0</v>
      </c>
      <c r="AK57">
        <f t="shared" si="27"/>
        <v>0</v>
      </c>
      <c r="AL57">
        <f t="shared" si="28"/>
        <v>0</v>
      </c>
    </row>
    <row r="58" spans="8:38" hidden="1" x14ac:dyDescent="0.25">
      <c r="H58" s="149">
        <f t="shared" si="14"/>
        <v>0</v>
      </c>
      <c r="I58" s="149"/>
      <c r="J58" s="149">
        <f t="shared" si="14"/>
        <v>0</v>
      </c>
      <c r="K58" s="149"/>
      <c r="L58" s="149">
        <f t="shared" si="15"/>
        <v>0</v>
      </c>
      <c r="M58" s="149"/>
      <c r="N58" s="149">
        <f t="shared" si="16"/>
        <v>0</v>
      </c>
      <c r="O58" s="149"/>
      <c r="P58" s="149">
        <f t="shared" si="17"/>
        <v>0</v>
      </c>
      <c r="Q58" s="149"/>
      <c r="R58" s="149">
        <f t="shared" si="18"/>
        <v>0</v>
      </c>
      <c r="S58" s="149"/>
      <c r="T58" s="149">
        <f t="shared" si="19"/>
        <v>0</v>
      </c>
      <c r="U58" s="149"/>
      <c r="V58" s="149">
        <f t="shared" si="20"/>
        <v>0</v>
      </c>
      <c r="W58" s="149"/>
      <c r="X58" s="149">
        <f t="shared" si="21"/>
        <v>0</v>
      </c>
      <c r="Y58" s="149"/>
      <c r="Z58" s="149">
        <f t="shared" si="22"/>
        <v>0</v>
      </c>
      <c r="AA58" s="149"/>
      <c r="AB58" s="149">
        <f t="shared" si="23"/>
        <v>0</v>
      </c>
      <c r="AC58" s="149"/>
      <c r="AD58" s="149">
        <f t="shared" si="24"/>
        <v>0</v>
      </c>
      <c r="AE58" s="149"/>
      <c r="AF58" s="149">
        <f t="shared" si="25"/>
        <v>0</v>
      </c>
      <c r="AG58" s="149"/>
      <c r="AH58" s="149">
        <f t="shared" si="26"/>
        <v>0</v>
      </c>
      <c r="AI58" s="149"/>
      <c r="AJ58">
        <f t="shared" si="27"/>
        <v>0</v>
      </c>
      <c r="AK58">
        <f t="shared" si="27"/>
        <v>0</v>
      </c>
      <c r="AL58">
        <f t="shared" si="28"/>
        <v>0</v>
      </c>
    </row>
    <row r="59" spans="8:38" hidden="1" x14ac:dyDescent="0.25">
      <c r="H59" s="149">
        <f t="shared" si="14"/>
        <v>0</v>
      </c>
      <c r="I59" s="149"/>
      <c r="J59" s="149">
        <f t="shared" si="14"/>
        <v>0</v>
      </c>
      <c r="K59" s="149"/>
      <c r="L59" s="149">
        <f t="shared" si="15"/>
        <v>0</v>
      </c>
      <c r="M59" s="149"/>
      <c r="N59" s="149">
        <f t="shared" si="16"/>
        <v>0</v>
      </c>
      <c r="O59" s="149"/>
      <c r="P59" s="149">
        <f t="shared" si="17"/>
        <v>0</v>
      </c>
      <c r="Q59" s="149"/>
      <c r="R59" s="149">
        <f t="shared" si="18"/>
        <v>0</v>
      </c>
      <c r="S59" s="149"/>
      <c r="T59" s="149">
        <f t="shared" si="19"/>
        <v>0</v>
      </c>
      <c r="U59" s="149"/>
      <c r="V59" s="149">
        <f t="shared" si="20"/>
        <v>0</v>
      </c>
      <c r="W59" s="149"/>
      <c r="X59" s="149">
        <f t="shared" si="21"/>
        <v>0</v>
      </c>
      <c r="Y59" s="149"/>
      <c r="Z59" s="149">
        <f t="shared" si="22"/>
        <v>0</v>
      </c>
      <c r="AA59" s="149"/>
      <c r="AB59" s="149">
        <f t="shared" si="23"/>
        <v>0</v>
      </c>
      <c r="AC59" s="149"/>
      <c r="AD59" s="149">
        <f t="shared" si="24"/>
        <v>0</v>
      </c>
      <c r="AE59" s="149"/>
      <c r="AF59" s="149">
        <f t="shared" si="25"/>
        <v>0</v>
      </c>
      <c r="AG59" s="149"/>
      <c r="AH59" s="149">
        <f t="shared" si="26"/>
        <v>0</v>
      </c>
      <c r="AI59" s="149"/>
      <c r="AJ59">
        <f t="shared" si="27"/>
        <v>0</v>
      </c>
      <c r="AK59">
        <f t="shared" si="27"/>
        <v>0</v>
      </c>
      <c r="AL59">
        <f t="shared" si="28"/>
        <v>0</v>
      </c>
    </row>
    <row r="60" spans="8:38" hidden="1" x14ac:dyDescent="0.25">
      <c r="H60" s="149">
        <f t="shared" si="14"/>
        <v>0</v>
      </c>
      <c r="I60" s="149"/>
      <c r="J60" s="149">
        <f t="shared" si="14"/>
        <v>0</v>
      </c>
      <c r="K60" s="149"/>
      <c r="L60" s="149">
        <f t="shared" si="15"/>
        <v>0</v>
      </c>
      <c r="M60" s="149"/>
      <c r="N60" s="149">
        <f t="shared" si="16"/>
        <v>0</v>
      </c>
      <c r="O60" s="149"/>
      <c r="P60" s="149">
        <f t="shared" si="17"/>
        <v>0</v>
      </c>
      <c r="Q60" s="149"/>
      <c r="R60" s="149">
        <f t="shared" si="18"/>
        <v>0</v>
      </c>
      <c r="S60" s="149"/>
      <c r="T60" s="149">
        <f t="shared" si="19"/>
        <v>0</v>
      </c>
      <c r="U60" s="149"/>
      <c r="V60" s="149">
        <f t="shared" si="20"/>
        <v>0</v>
      </c>
      <c r="W60" s="149"/>
      <c r="X60" s="149">
        <f t="shared" si="21"/>
        <v>0</v>
      </c>
      <c r="Y60" s="149"/>
      <c r="Z60" s="149">
        <f t="shared" si="22"/>
        <v>0</v>
      </c>
      <c r="AA60" s="149"/>
      <c r="AB60" s="149">
        <f t="shared" si="23"/>
        <v>0</v>
      </c>
      <c r="AC60" s="149"/>
      <c r="AD60" s="149">
        <f t="shared" si="24"/>
        <v>0</v>
      </c>
      <c r="AE60" s="149"/>
      <c r="AF60" s="149">
        <f t="shared" si="25"/>
        <v>0</v>
      </c>
      <c r="AG60" s="149"/>
      <c r="AH60" s="149">
        <f t="shared" si="26"/>
        <v>0</v>
      </c>
      <c r="AI60" s="149"/>
      <c r="AJ60">
        <f t="shared" si="27"/>
        <v>0</v>
      </c>
      <c r="AK60">
        <f t="shared" si="27"/>
        <v>0</v>
      </c>
      <c r="AL60">
        <f t="shared" si="28"/>
        <v>0</v>
      </c>
    </row>
    <row r="61" spans="8:38" hidden="1" x14ac:dyDescent="0.25">
      <c r="H61" s="149">
        <f t="shared" si="14"/>
        <v>0</v>
      </c>
      <c r="I61" s="149"/>
      <c r="J61" s="149">
        <f t="shared" si="14"/>
        <v>0</v>
      </c>
      <c r="K61" s="149"/>
      <c r="L61" s="149">
        <f t="shared" si="15"/>
        <v>0</v>
      </c>
      <c r="M61" s="149"/>
      <c r="N61" s="149">
        <f t="shared" si="16"/>
        <v>0</v>
      </c>
      <c r="O61" s="149"/>
      <c r="P61" s="149">
        <f t="shared" si="17"/>
        <v>0</v>
      </c>
      <c r="Q61" s="149"/>
      <c r="R61" s="149">
        <f t="shared" si="18"/>
        <v>0</v>
      </c>
      <c r="S61" s="149"/>
      <c r="T61" s="149">
        <f t="shared" si="19"/>
        <v>0</v>
      </c>
      <c r="U61" s="149"/>
      <c r="V61" s="149">
        <f t="shared" si="20"/>
        <v>0</v>
      </c>
      <c r="W61" s="149"/>
      <c r="X61" s="149">
        <f t="shared" si="21"/>
        <v>0</v>
      </c>
      <c r="Y61" s="149"/>
      <c r="Z61" s="149">
        <f t="shared" si="22"/>
        <v>0</v>
      </c>
      <c r="AA61" s="149"/>
      <c r="AB61" s="149">
        <f t="shared" si="23"/>
        <v>0</v>
      </c>
      <c r="AC61" s="149"/>
      <c r="AD61" s="149">
        <f t="shared" si="24"/>
        <v>0</v>
      </c>
      <c r="AE61" s="149"/>
      <c r="AF61" s="149">
        <f t="shared" si="25"/>
        <v>0</v>
      </c>
      <c r="AG61" s="149"/>
      <c r="AH61" s="149">
        <f t="shared" si="26"/>
        <v>0</v>
      </c>
      <c r="AI61" s="149"/>
      <c r="AJ61">
        <f t="shared" si="27"/>
        <v>0</v>
      </c>
      <c r="AK61">
        <f t="shared" si="27"/>
        <v>0</v>
      </c>
      <c r="AL61">
        <f t="shared" si="28"/>
        <v>0</v>
      </c>
    </row>
    <row r="62" spans="8:38" hidden="1" x14ac:dyDescent="0.25">
      <c r="H62" s="149">
        <f t="shared" si="14"/>
        <v>0</v>
      </c>
      <c r="I62" s="149"/>
      <c r="J62" s="149">
        <f t="shared" si="14"/>
        <v>0</v>
      </c>
      <c r="K62" s="149"/>
      <c r="L62" s="149">
        <f t="shared" si="15"/>
        <v>0</v>
      </c>
      <c r="M62" s="149"/>
      <c r="N62" s="149">
        <f t="shared" si="16"/>
        <v>0</v>
      </c>
      <c r="O62" s="149"/>
      <c r="P62" s="149">
        <f t="shared" si="17"/>
        <v>0</v>
      </c>
      <c r="Q62" s="149"/>
      <c r="R62" s="149">
        <f t="shared" si="18"/>
        <v>0</v>
      </c>
      <c r="S62" s="149"/>
      <c r="T62" s="149">
        <f t="shared" si="19"/>
        <v>0</v>
      </c>
      <c r="U62" s="149"/>
      <c r="V62" s="149">
        <f t="shared" si="20"/>
        <v>0</v>
      </c>
      <c r="W62" s="149"/>
      <c r="X62" s="149">
        <f t="shared" si="21"/>
        <v>0</v>
      </c>
      <c r="Y62" s="149"/>
      <c r="Z62" s="149">
        <f t="shared" si="22"/>
        <v>0</v>
      </c>
      <c r="AA62" s="149"/>
      <c r="AB62" s="149">
        <f t="shared" si="23"/>
        <v>0</v>
      </c>
      <c r="AC62" s="149"/>
      <c r="AD62" s="149">
        <f t="shared" si="24"/>
        <v>0</v>
      </c>
      <c r="AE62" s="149"/>
      <c r="AF62" s="149">
        <f t="shared" si="25"/>
        <v>0</v>
      </c>
      <c r="AG62" s="149"/>
      <c r="AH62" s="149">
        <f t="shared" si="26"/>
        <v>0</v>
      </c>
      <c r="AI62" s="149"/>
      <c r="AJ62">
        <f t="shared" si="27"/>
        <v>0</v>
      </c>
      <c r="AK62">
        <f t="shared" si="27"/>
        <v>0</v>
      </c>
      <c r="AL62">
        <f t="shared" si="28"/>
        <v>0</v>
      </c>
    </row>
    <row r="63" spans="8:38" hidden="1" x14ac:dyDescent="0.25">
      <c r="H63" s="149">
        <f t="shared" si="14"/>
        <v>0</v>
      </c>
      <c r="I63" s="149"/>
      <c r="J63" s="149">
        <f t="shared" si="14"/>
        <v>0</v>
      </c>
      <c r="K63" s="149"/>
      <c r="L63" s="149">
        <f t="shared" si="15"/>
        <v>0</v>
      </c>
      <c r="M63" s="149"/>
      <c r="N63" s="149">
        <f t="shared" si="16"/>
        <v>0</v>
      </c>
      <c r="O63" s="149"/>
      <c r="P63" s="149">
        <f t="shared" si="17"/>
        <v>0</v>
      </c>
      <c r="Q63" s="149"/>
      <c r="R63" s="149">
        <f t="shared" si="18"/>
        <v>0</v>
      </c>
      <c r="S63" s="149"/>
      <c r="T63" s="149">
        <f t="shared" si="19"/>
        <v>0</v>
      </c>
      <c r="U63" s="149"/>
      <c r="V63" s="149">
        <f t="shared" si="20"/>
        <v>0</v>
      </c>
      <c r="W63" s="149"/>
      <c r="X63" s="149">
        <f t="shared" si="21"/>
        <v>0</v>
      </c>
      <c r="Y63" s="149"/>
      <c r="Z63" s="149">
        <f t="shared" si="22"/>
        <v>0</v>
      </c>
      <c r="AA63" s="149"/>
      <c r="AB63" s="149">
        <f t="shared" si="23"/>
        <v>0</v>
      </c>
      <c r="AC63" s="149"/>
      <c r="AD63" s="149">
        <f t="shared" si="24"/>
        <v>0</v>
      </c>
      <c r="AE63" s="149"/>
      <c r="AF63" s="149">
        <f t="shared" si="25"/>
        <v>0</v>
      </c>
      <c r="AG63" s="149"/>
      <c r="AH63" s="149">
        <f t="shared" si="26"/>
        <v>0</v>
      </c>
      <c r="AI63" s="149"/>
      <c r="AJ63">
        <f t="shared" si="27"/>
        <v>0</v>
      </c>
      <c r="AK63">
        <f t="shared" si="27"/>
        <v>0</v>
      </c>
      <c r="AL63">
        <f t="shared" si="28"/>
        <v>0</v>
      </c>
    </row>
    <row r="64" spans="8:38" hidden="1" x14ac:dyDescent="0.25">
      <c r="H64" s="149">
        <f t="shared" si="14"/>
        <v>0</v>
      </c>
      <c r="I64" s="149"/>
      <c r="J64" s="149">
        <f t="shared" si="14"/>
        <v>0</v>
      </c>
      <c r="K64" s="149"/>
      <c r="L64" s="149">
        <f t="shared" si="15"/>
        <v>0</v>
      </c>
      <c r="M64" s="149"/>
      <c r="N64" s="149">
        <f t="shared" si="16"/>
        <v>0</v>
      </c>
      <c r="O64" s="149"/>
      <c r="P64" s="149">
        <f t="shared" si="17"/>
        <v>0</v>
      </c>
      <c r="Q64" s="149"/>
      <c r="R64" s="149">
        <f t="shared" si="18"/>
        <v>0</v>
      </c>
      <c r="S64" s="149"/>
      <c r="T64" s="149">
        <f t="shared" si="19"/>
        <v>0</v>
      </c>
      <c r="U64" s="149"/>
      <c r="V64" s="149">
        <f t="shared" si="20"/>
        <v>0</v>
      </c>
      <c r="W64" s="149"/>
      <c r="X64" s="149">
        <f t="shared" si="21"/>
        <v>0</v>
      </c>
      <c r="Y64" s="149"/>
      <c r="Z64" s="149">
        <f t="shared" si="22"/>
        <v>0</v>
      </c>
      <c r="AA64" s="149"/>
      <c r="AB64" s="149">
        <f t="shared" si="23"/>
        <v>0</v>
      </c>
      <c r="AC64" s="149"/>
      <c r="AD64" s="149">
        <f t="shared" si="24"/>
        <v>0</v>
      </c>
      <c r="AE64" s="149"/>
      <c r="AF64" s="149">
        <f t="shared" si="25"/>
        <v>0</v>
      </c>
      <c r="AG64" s="149"/>
      <c r="AH64" s="149">
        <f t="shared" si="26"/>
        <v>0</v>
      </c>
      <c r="AI64" s="149"/>
      <c r="AJ64">
        <f t="shared" si="27"/>
        <v>0</v>
      </c>
      <c r="AK64">
        <f t="shared" si="27"/>
        <v>0</v>
      </c>
      <c r="AL64">
        <f t="shared" si="28"/>
        <v>0</v>
      </c>
    </row>
    <row r="65" spans="8:38" hidden="1" x14ac:dyDescent="0.25">
      <c r="H65" s="149">
        <f t="shared" si="14"/>
        <v>0</v>
      </c>
      <c r="I65" s="149"/>
      <c r="J65" s="149">
        <f t="shared" si="14"/>
        <v>0</v>
      </c>
      <c r="K65" s="149"/>
      <c r="L65" s="149">
        <f t="shared" si="15"/>
        <v>0</v>
      </c>
      <c r="M65" s="149"/>
      <c r="N65" s="149">
        <f t="shared" si="16"/>
        <v>0</v>
      </c>
      <c r="O65" s="149"/>
      <c r="P65" s="149">
        <f t="shared" si="17"/>
        <v>0</v>
      </c>
      <c r="Q65" s="149"/>
      <c r="R65" s="149">
        <f t="shared" si="18"/>
        <v>0</v>
      </c>
      <c r="S65" s="149"/>
      <c r="T65" s="149">
        <f t="shared" si="19"/>
        <v>0</v>
      </c>
      <c r="U65" s="149"/>
      <c r="V65" s="149">
        <f t="shared" si="20"/>
        <v>0</v>
      </c>
      <c r="W65" s="149"/>
      <c r="X65" s="149">
        <f t="shared" si="21"/>
        <v>0</v>
      </c>
      <c r="Y65" s="149"/>
      <c r="Z65" s="149">
        <f t="shared" si="22"/>
        <v>0</v>
      </c>
      <c r="AA65" s="149"/>
      <c r="AB65" s="149">
        <f t="shared" si="23"/>
        <v>0</v>
      </c>
      <c r="AC65" s="149"/>
      <c r="AD65" s="149">
        <f t="shared" si="24"/>
        <v>0</v>
      </c>
      <c r="AE65" s="149"/>
      <c r="AF65" s="149">
        <f t="shared" si="25"/>
        <v>0</v>
      </c>
      <c r="AG65" s="149"/>
      <c r="AH65" s="149">
        <f t="shared" si="26"/>
        <v>0</v>
      </c>
      <c r="AI65" s="149"/>
      <c r="AJ65">
        <f t="shared" si="27"/>
        <v>0</v>
      </c>
      <c r="AK65">
        <f t="shared" si="27"/>
        <v>0</v>
      </c>
      <c r="AL65">
        <f t="shared" si="28"/>
        <v>0</v>
      </c>
    </row>
    <row r="66" spans="8:38" hidden="1" x14ac:dyDescent="0.25">
      <c r="H66" s="149">
        <f t="shared" si="14"/>
        <v>0</v>
      </c>
      <c r="I66" s="149"/>
      <c r="J66" s="149">
        <f t="shared" si="14"/>
        <v>0</v>
      </c>
      <c r="K66" s="149"/>
      <c r="L66" s="149">
        <f t="shared" si="15"/>
        <v>0</v>
      </c>
      <c r="M66" s="149"/>
      <c r="N66" s="149">
        <f t="shared" si="16"/>
        <v>0</v>
      </c>
      <c r="O66" s="149"/>
      <c r="P66" s="149">
        <f t="shared" si="17"/>
        <v>0</v>
      </c>
      <c r="Q66" s="149"/>
      <c r="R66" s="149">
        <f t="shared" si="18"/>
        <v>0</v>
      </c>
      <c r="S66" s="149"/>
      <c r="T66" s="149">
        <f t="shared" si="19"/>
        <v>0</v>
      </c>
      <c r="U66" s="149"/>
      <c r="V66" s="149">
        <f t="shared" si="20"/>
        <v>0</v>
      </c>
      <c r="W66" s="149"/>
      <c r="X66" s="149">
        <f t="shared" si="21"/>
        <v>0</v>
      </c>
      <c r="Y66" s="149"/>
      <c r="Z66" s="149">
        <f t="shared" si="22"/>
        <v>0</v>
      </c>
      <c r="AA66" s="149"/>
      <c r="AB66" s="149">
        <f t="shared" si="23"/>
        <v>0</v>
      </c>
      <c r="AC66" s="149"/>
      <c r="AD66" s="149">
        <f t="shared" si="24"/>
        <v>0</v>
      </c>
      <c r="AE66" s="149"/>
      <c r="AF66" s="149">
        <f t="shared" si="25"/>
        <v>0</v>
      </c>
      <c r="AG66" s="149"/>
      <c r="AH66" s="149">
        <f t="shared" si="26"/>
        <v>0</v>
      </c>
      <c r="AI66" s="149"/>
      <c r="AJ66">
        <f t="shared" si="27"/>
        <v>0</v>
      </c>
      <c r="AK66">
        <f t="shared" si="27"/>
        <v>0</v>
      </c>
      <c r="AL66">
        <f t="shared" si="28"/>
        <v>0</v>
      </c>
    </row>
    <row r="67" spans="8:38" hidden="1" x14ac:dyDescent="0.25">
      <c r="H67" s="149">
        <f t="shared" si="14"/>
        <v>0</v>
      </c>
      <c r="I67" s="149"/>
      <c r="J67" s="149">
        <f t="shared" si="14"/>
        <v>0</v>
      </c>
      <c r="K67" s="149"/>
      <c r="L67" s="149">
        <f t="shared" si="15"/>
        <v>0</v>
      </c>
      <c r="M67" s="149"/>
      <c r="N67" s="149">
        <f t="shared" si="16"/>
        <v>0</v>
      </c>
      <c r="O67" s="149"/>
      <c r="P67" s="149">
        <f t="shared" si="17"/>
        <v>0</v>
      </c>
      <c r="Q67" s="149"/>
      <c r="R67" s="149">
        <f t="shared" si="18"/>
        <v>0</v>
      </c>
      <c r="S67" s="149"/>
      <c r="T67" s="149">
        <f t="shared" si="19"/>
        <v>0</v>
      </c>
      <c r="U67" s="149"/>
      <c r="V67" s="149">
        <f t="shared" si="20"/>
        <v>0</v>
      </c>
      <c r="W67" s="149"/>
      <c r="X67" s="149">
        <f t="shared" si="21"/>
        <v>0</v>
      </c>
      <c r="Y67" s="149"/>
      <c r="Z67" s="149">
        <f t="shared" si="22"/>
        <v>0</v>
      </c>
      <c r="AA67" s="149"/>
      <c r="AB67" s="149">
        <f t="shared" si="23"/>
        <v>0</v>
      </c>
      <c r="AC67" s="149"/>
      <c r="AD67" s="149">
        <f t="shared" si="24"/>
        <v>0</v>
      </c>
      <c r="AE67" s="149"/>
      <c r="AF67" s="149">
        <f t="shared" si="25"/>
        <v>0</v>
      </c>
      <c r="AG67" s="149"/>
      <c r="AH67" s="149">
        <f t="shared" si="26"/>
        <v>0</v>
      </c>
      <c r="AI67" s="149"/>
      <c r="AJ67">
        <f t="shared" si="27"/>
        <v>0</v>
      </c>
      <c r="AK67">
        <f t="shared" si="27"/>
        <v>0</v>
      </c>
      <c r="AL67">
        <f t="shared" si="28"/>
        <v>0</v>
      </c>
    </row>
    <row r="68" spans="8:38" hidden="1" x14ac:dyDescent="0.25">
      <c r="H68" s="149">
        <f t="shared" si="14"/>
        <v>0</v>
      </c>
      <c r="I68" s="149"/>
      <c r="J68" s="149">
        <f t="shared" si="14"/>
        <v>0</v>
      </c>
      <c r="K68" s="149"/>
      <c r="L68" s="149">
        <f t="shared" ref="L68:L99" si="29">ROUND(IFERROR(L168*M168,0),2)</f>
        <v>0</v>
      </c>
      <c r="M68" s="149"/>
      <c r="N68" s="149">
        <f t="shared" ref="N68:N99" si="30">ROUND(IFERROR(N168*O168,0),2)</f>
        <v>0</v>
      </c>
      <c r="O68" s="149"/>
      <c r="P68" s="149">
        <f t="shared" ref="P68:P99" si="31">ROUND(IFERROR(P168*Q168,0),2)</f>
        <v>0</v>
      </c>
      <c r="Q68" s="149"/>
      <c r="R68" s="149">
        <f t="shared" ref="R68:R99" si="32">ROUND(IFERROR(R168*S168,0),2)</f>
        <v>0</v>
      </c>
      <c r="S68" s="149"/>
      <c r="T68" s="149">
        <f t="shared" ref="T68:T99" si="33">ROUND(IFERROR(T168*U168,0),2)</f>
        <v>0</v>
      </c>
      <c r="U68" s="149"/>
      <c r="V68" s="149">
        <f t="shared" ref="V68:V99" si="34">ROUND(IFERROR(V168*W168,0),2)</f>
        <v>0</v>
      </c>
      <c r="W68" s="149"/>
      <c r="X68" s="149">
        <f t="shared" ref="X68:X99" si="35">ROUND(IFERROR(X168*Y168,0),2)</f>
        <v>0</v>
      </c>
      <c r="Y68" s="149"/>
      <c r="Z68" s="149">
        <f t="shared" ref="Z68:Z99" si="36">ROUND(IFERROR(Z168*AA168,0),2)</f>
        <v>0</v>
      </c>
      <c r="AA68" s="149"/>
      <c r="AB68" s="149">
        <f t="shared" ref="AB68:AB99" si="37">ROUND(IFERROR(AB168*AC168,0),2)</f>
        <v>0</v>
      </c>
      <c r="AC68" s="149"/>
      <c r="AD68" s="149">
        <f t="shared" ref="AD68:AD99" si="38">ROUND(IFERROR(AD168*AE168,0),2)</f>
        <v>0</v>
      </c>
      <c r="AE68" s="149"/>
      <c r="AF68" s="149">
        <f t="shared" ref="AF68:AF99" si="39">ROUND(IFERROR(AF168*AG168,0),2)</f>
        <v>0</v>
      </c>
      <c r="AG68" s="149"/>
      <c r="AH68" s="149">
        <f t="shared" ref="AH68:AH99" si="40">ROUND(IFERROR(AH168*AI168,0),2)</f>
        <v>0</v>
      </c>
      <c r="AI68" s="149"/>
      <c r="AJ68">
        <f t="shared" ref="AJ68:AK99" si="41">IFERROR(AJ168*1,0)</f>
        <v>0</v>
      </c>
      <c r="AK68">
        <f t="shared" si="41"/>
        <v>0</v>
      </c>
      <c r="AL68">
        <f t="shared" ref="AL68:AL99" si="42">IFERROR(AL168*1,0)</f>
        <v>0</v>
      </c>
    </row>
    <row r="69" spans="8:38" hidden="1" x14ac:dyDescent="0.25">
      <c r="H69" s="149">
        <f t="shared" ref="H69:J96" si="43">ROUND(IFERROR(H169*I169,0),2)</f>
        <v>0</v>
      </c>
      <c r="I69" s="149"/>
      <c r="J69" s="149">
        <f t="shared" si="43"/>
        <v>0</v>
      </c>
      <c r="K69" s="149"/>
      <c r="L69" s="149">
        <f t="shared" si="29"/>
        <v>0</v>
      </c>
      <c r="M69" s="149"/>
      <c r="N69" s="149">
        <f t="shared" si="30"/>
        <v>0</v>
      </c>
      <c r="O69" s="149"/>
      <c r="P69" s="149">
        <f t="shared" si="31"/>
        <v>0</v>
      </c>
      <c r="Q69" s="149"/>
      <c r="R69" s="149">
        <f t="shared" si="32"/>
        <v>0</v>
      </c>
      <c r="S69" s="149"/>
      <c r="T69" s="149">
        <f t="shared" si="33"/>
        <v>0</v>
      </c>
      <c r="U69" s="149"/>
      <c r="V69" s="149">
        <f t="shared" si="34"/>
        <v>0</v>
      </c>
      <c r="W69" s="149"/>
      <c r="X69" s="149">
        <f t="shared" si="35"/>
        <v>0</v>
      </c>
      <c r="Y69" s="149"/>
      <c r="Z69" s="149">
        <f t="shared" si="36"/>
        <v>0</v>
      </c>
      <c r="AA69" s="149"/>
      <c r="AB69" s="149">
        <f t="shared" si="37"/>
        <v>0</v>
      </c>
      <c r="AC69" s="149"/>
      <c r="AD69" s="149">
        <f t="shared" si="38"/>
        <v>0</v>
      </c>
      <c r="AE69" s="149"/>
      <c r="AF69" s="149">
        <f t="shared" si="39"/>
        <v>0</v>
      </c>
      <c r="AG69" s="149"/>
      <c r="AH69" s="149">
        <f t="shared" si="40"/>
        <v>0</v>
      </c>
      <c r="AI69" s="149"/>
      <c r="AJ69">
        <f t="shared" si="41"/>
        <v>0</v>
      </c>
      <c r="AK69">
        <f t="shared" si="41"/>
        <v>0</v>
      </c>
      <c r="AL69">
        <f t="shared" si="42"/>
        <v>0</v>
      </c>
    </row>
    <row r="70" spans="8:38" hidden="1" x14ac:dyDescent="0.25">
      <c r="H70" s="149">
        <f t="shared" si="43"/>
        <v>0</v>
      </c>
      <c r="I70" s="149"/>
      <c r="J70" s="149">
        <f t="shared" si="43"/>
        <v>0</v>
      </c>
      <c r="K70" s="149"/>
      <c r="L70" s="149">
        <f t="shared" si="29"/>
        <v>0</v>
      </c>
      <c r="M70" s="149"/>
      <c r="N70" s="149">
        <f t="shared" si="30"/>
        <v>0</v>
      </c>
      <c r="O70" s="149"/>
      <c r="P70" s="149">
        <f t="shared" si="31"/>
        <v>0</v>
      </c>
      <c r="Q70" s="149"/>
      <c r="R70" s="149">
        <f t="shared" si="32"/>
        <v>0</v>
      </c>
      <c r="S70" s="149"/>
      <c r="T70" s="149">
        <f t="shared" si="33"/>
        <v>0</v>
      </c>
      <c r="U70" s="149"/>
      <c r="V70" s="149">
        <f t="shared" si="34"/>
        <v>0</v>
      </c>
      <c r="W70" s="149"/>
      <c r="X70" s="149">
        <f t="shared" si="35"/>
        <v>0</v>
      </c>
      <c r="Y70" s="149"/>
      <c r="Z70" s="149">
        <f t="shared" si="36"/>
        <v>0</v>
      </c>
      <c r="AA70" s="149"/>
      <c r="AB70" s="149">
        <f t="shared" si="37"/>
        <v>0</v>
      </c>
      <c r="AC70" s="149"/>
      <c r="AD70" s="149">
        <f t="shared" si="38"/>
        <v>0</v>
      </c>
      <c r="AE70" s="149"/>
      <c r="AF70" s="149">
        <f t="shared" si="39"/>
        <v>0</v>
      </c>
      <c r="AG70" s="149"/>
      <c r="AH70" s="149">
        <f t="shared" si="40"/>
        <v>0</v>
      </c>
      <c r="AI70" s="149"/>
      <c r="AJ70">
        <f t="shared" si="41"/>
        <v>0</v>
      </c>
      <c r="AK70">
        <f t="shared" si="41"/>
        <v>0</v>
      </c>
      <c r="AL70">
        <f t="shared" si="42"/>
        <v>0</v>
      </c>
    </row>
    <row r="71" spans="8:38" hidden="1" x14ac:dyDescent="0.25">
      <c r="H71" s="149">
        <f t="shared" si="43"/>
        <v>0</v>
      </c>
      <c r="I71" s="149"/>
      <c r="J71" s="149">
        <f t="shared" si="43"/>
        <v>0</v>
      </c>
      <c r="K71" s="149"/>
      <c r="L71" s="149">
        <f t="shared" si="29"/>
        <v>0</v>
      </c>
      <c r="M71" s="149"/>
      <c r="N71" s="149">
        <f t="shared" si="30"/>
        <v>0</v>
      </c>
      <c r="O71" s="149"/>
      <c r="P71" s="149">
        <f t="shared" si="31"/>
        <v>0</v>
      </c>
      <c r="Q71" s="149"/>
      <c r="R71" s="149">
        <f t="shared" si="32"/>
        <v>0</v>
      </c>
      <c r="S71" s="149"/>
      <c r="T71" s="149">
        <f t="shared" si="33"/>
        <v>0</v>
      </c>
      <c r="U71" s="149"/>
      <c r="V71" s="149">
        <f t="shared" si="34"/>
        <v>0</v>
      </c>
      <c r="W71" s="149"/>
      <c r="X71" s="149">
        <f t="shared" si="35"/>
        <v>0</v>
      </c>
      <c r="Y71" s="149"/>
      <c r="Z71" s="149">
        <f t="shared" si="36"/>
        <v>0</v>
      </c>
      <c r="AA71" s="149"/>
      <c r="AB71" s="149">
        <f t="shared" si="37"/>
        <v>0</v>
      </c>
      <c r="AC71" s="149"/>
      <c r="AD71" s="149">
        <f t="shared" si="38"/>
        <v>0</v>
      </c>
      <c r="AE71" s="149"/>
      <c r="AF71" s="149">
        <f t="shared" si="39"/>
        <v>0</v>
      </c>
      <c r="AG71" s="149"/>
      <c r="AH71" s="149">
        <f t="shared" si="40"/>
        <v>0</v>
      </c>
      <c r="AI71" s="149"/>
      <c r="AJ71">
        <f t="shared" si="41"/>
        <v>0</v>
      </c>
      <c r="AK71">
        <f t="shared" si="41"/>
        <v>0</v>
      </c>
      <c r="AL71">
        <f t="shared" si="42"/>
        <v>0</v>
      </c>
    </row>
    <row r="72" spans="8:38" hidden="1" x14ac:dyDescent="0.25">
      <c r="H72" s="149">
        <f t="shared" si="43"/>
        <v>0</v>
      </c>
      <c r="I72" s="149"/>
      <c r="J72" s="149">
        <f t="shared" si="43"/>
        <v>0</v>
      </c>
      <c r="K72" s="149"/>
      <c r="L72" s="149">
        <f t="shared" si="29"/>
        <v>0</v>
      </c>
      <c r="M72" s="149"/>
      <c r="N72" s="149">
        <f t="shared" si="30"/>
        <v>0</v>
      </c>
      <c r="O72" s="149"/>
      <c r="P72" s="149">
        <f t="shared" si="31"/>
        <v>0</v>
      </c>
      <c r="Q72" s="149"/>
      <c r="R72" s="149">
        <f t="shared" si="32"/>
        <v>0</v>
      </c>
      <c r="S72" s="149"/>
      <c r="T72" s="149">
        <f t="shared" si="33"/>
        <v>0</v>
      </c>
      <c r="U72" s="149"/>
      <c r="V72" s="149">
        <f t="shared" si="34"/>
        <v>0</v>
      </c>
      <c r="W72" s="149"/>
      <c r="X72" s="149">
        <f t="shared" si="35"/>
        <v>0</v>
      </c>
      <c r="Y72" s="149"/>
      <c r="Z72" s="149">
        <f t="shared" si="36"/>
        <v>0</v>
      </c>
      <c r="AA72" s="149"/>
      <c r="AB72" s="149">
        <f t="shared" si="37"/>
        <v>0</v>
      </c>
      <c r="AC72" s="149"/>
      <c r="AD72" s="149">
        <f t="shared" si="38"/>
        <v>0</v>
      </c>
      <c r="AE72" s="149"/>
      <c r="AF72" s="149">
        <f t="shared" si="39"/>
        <v>0</v>
      </c>
      <c r="AG72" s="149"/>
      <c r="AH72" s="149">
        <f t="shared" si="40"/>
        <v>0</v>
      </c>
      <c r="AI72" s="149"/>
      <c r="AJ72">
        <f t="shared" si="41"/>
        <v>0</v>
      </c>
      <c r="AK72">
        <f t="shared" si="41"/>
        <v>0</v>
      </c>
      <c r="AL72">
        <f t="shared" si="42"/>
        <v>0</v>
      </c>
    </row>
    <row r="73" spans="8:38" hidden="1" x14ac:dyDescent="0.25">
      <c r="H73" s="149">
        <f t="shared" si="43"/>
        <v>0</v>
      </c>
      <c r="I73" s="149"/>
      <c r="J73" s="149">
        <f t="shared" si="43"/>
        <v>0</v>
      </c>
      <c r="K73" s="149"/>
      <c r="L73" s="149">
        <f t="shared" si="29"/>
        <v>0</v>
      </c>
      <c r="M73" s="149"/>
      <c r="N73" s="149">
        <f t="shared" si="30"/>
        <v>0</v>
      </c>
      <c r="O73" s="149"/>
      <c r="P73" s="149">
        <f t="shared" si="31"/>
        <v>0</v>
      </c>
      <c r="Q73" s="149"/>
      <c r="R73" s="149">
        <f t="shared" si="32"/>
        <v>0</v>
      </c>
      <c r="S73" s="149"/>
      <c r="T73" s="149">
        <f t="shared" si="33"/>
        <v>0</v>
      </c>
      <c r="U73" s="149"/>
      <c r="V73" s="149">
        <f t="shared" si="34"/>
        <v>0</v>
      </c>
      <c r="W73" s="149"/>
      <c r="X73" s="149">
        <f t="shared" si="35"/>
        <v>0</v>
      </c>
      <c r="Y73" s="149"/>
      <c r="Z73" s="149">
        <f t="shared" si="36"/>
        <v>0</v>
      </c>
      <c r="AA73" s="149"/>
      <c r="AB73" s="149">
        <f t="shared" si="37"/>
        <v>0</v>
      </c>
      <c r="AC73" s="149"/>
      <c r="AD73" s="149">
        <f t="shared" si="38"/>
        <v>0</v>
      </c>
      <c r="AE73" s="149"/>
      <c r="AF73" s="149">
        <f t="shared" si="39"/>
        <v>0</v>
      </c>
      <c r="AG73" s="149"/>
      <c r="AH73" s="149">
        <f t="shared" si="40"/>
        <v>0</v>
      </c>
      <c r="AI73" s="149"/>
      <c r="AJ73">
        <f t="shared" si="41"/>
        <v>0</v>
      </c>
      <c r="AK73">
        <f t="shared" si="41"/>
        <v>0</v>
      </c>
      <c r="AL73">
        <f t="shared" si="42"/>
        <v>0</v>
      </c>
    </row>
    <row r="74" spans="8:38" hidden="1" x14ac:dyDescent="0.25">
      <c r="H74" s="149">
        <f t="shared" si="43"/>
        <v>0</v>
      </c>
      <c r="I74" s="149"/>
      <c r="J74" s="149">
        <f t="shared" si="43"/>
        <v>0</v>
      </c>
      <c r="K74" s="149"/>
      <c r="L74" s="149">
        <f t="shared" si="29"/>
        <v>0</v>
      </c>
      <c r="M74" s="149"/>
      <c r="N74" s="149">
        <f t="shared" si="30"/>
        <v>0</v>
      </c>
      <c r="O74" s="149"/>
      <c r="P74" s="149">
        <f t="shared" si="31"/>
        <v>0</v>
      </c>
      <c r="Q74" s="149"/>
      <c r="R74" s="149">
        <f t="shared" si="32"/>
        <v>0</v>
      </c>
      <c r="S74" s="149"/>
      <c r="T74" s="149">
        <f t="shared" si="33"/>
        <v>0</v>
      </c>
      <c r="U74" s="149"/>
      <c r="V74" s="149">
        <f t="shared" si="34"/>
        <v>0</v>
      </c>
      <c r="W74" s="149"/>
      <c r="X74" s="149">
        <f t="shared" si="35"/>
        <v>0</v>
      </c>
      <c r="Y74" s="149"/>
      <c r="Z74" s="149">
        <f t="shared" si="36"/>
        <v>0</v>
      </c>
      <c r="AA74" s="149"/>
      <c r="AB74" s="149">
        <f t="shared" si="37"/>
        <v>0</v>
      </c>
      <c r="AC74" s="149"/>
      <c r="AD74" s="149">
        <f t="shared" si="38"/>
        <v>0</v>
      </c>
      <c r="AE74" s="149"/>
      <c r="AF74" s="149">
        <f t="shared" si="39"/>
        <v>0</v>
      </c>
      <c r="AG74" s="149"/>
      <c r="AH74" s="149">
        <f t="shared" si="40"/>
        <v>0</v>
      </c>
      <c r="AI74" s="149"/>
      <c r="AJ74">
        <f t="shared" si="41"/>
        <v>0</v>
      </c>
      <c r="AK74">
        <f t="shared" si="41"/>
        <v>0</v>
      </c>
      <c r="AL74">
        <f t="shared" si="42"/>
        <v>0</v>
      </c>
    </row>
    <row r="75" spans="8:38" hidden="1" x14ac:dyDescent="0.25">
      <c r="H75" s="149">
        <f t="shared" si="43"/>
        <v>0</v>
      </c>
      <c r="I75" s="149"/>
      <c r="J75" s="149">
        <f t="shared" si="43"/>
        <v>0</v>
      </c>
      <c r="K75" s="149"/>
      <c r="L75" s="149">
        <f t="shared" si="29"/>
        <v>0</v>
      </c>
      <c r="M75" s="149"/>
      <c r="N75" s="149">
        <f t="shared" si="30"/>
        <v>0</v>
      </c>
      <c r="O75" s="149"/>
      <c r="P75" s="149">
        <f t="shared" si="31"/>
        <v>0</v>
      </c>
      <c r="Q75" s="149"/>
      <c r="R75" s="149">
        <f t="shared" si="32"/>
        <v>0</v>
      </c>
      <c r="S75" s="149"/>
      <c r="T75" s="149">
        <f t="shared" si="33"/>
        <v>0</v>
      </c>
      <c r="U75" s="149"/>
      <c r="V75" s="149">
        <f t="shared" si="34"/>
        <v>0</v>
      </c>
      <c r="W75" s="149"/>
      <c r="X75" s="149">
        <f t="shared" si="35"/>
        <v>0</v>
      </c>
      <c r="Y75" s="149"/>
      <c r="Z75" s="149">
        <f t="shared" si="36"/>
        <v>0</v>
      </c>
      <c r="AA75" s="149"/>
      <c r="AB75" s="149">
        <f t="shared" si="37"/>
        <v>0</v>
      </c>
      <c r="AC75" s="149"/>
      <c r="AD75" s="149">
        <f t="shared" si="38"/>
        <v>0</v>
      </c>
      <c r="AE75" s="149"/>
      <c r="AF75" s="149">
        <f t="shared" si="39"/>
        <v>0</v>
      </c>
      <c r="AG75" s="149"/>
      <c r="AH75" s="149">
        <f t="shared" si="40"/>
        <v>0</v>
      </c>
      <c r="AI75" s="149"/>
      <c r="AJ75">
        <f t="shared" si="41"/>
        <v>0</v>
      </c>
      <c r="AK75">
        <f t="shared" si="41"/>
        <v>0</v>
      </c>
      <c r="AL75">
        <f t="shared" si="42"/>
        <v>0</v>
      </c>
    </row>
    <row r="76" spans="8:38" hidden="1" x14ac:dyDescent="0.25">
      <c r="H76" s="149">
        <f t="shared" si="43"/>
        <v>0</v>
      </c>
      <c r="I76" s="149"/>
      <c r="J76" s="149">
        <f t="shared" si="43"/>
        <v>0</v>
      </c>
      <c r="K76" s="149"/>
      <c r="L76" s="149">
        <f t="shared" si="29"/>
        <v>0</v>
      </c>
      <c r="M76" s="149"/>
      <c r="N76" s="149">
        <f t="shared" si="30"/>
        <v>0</v>
      </c>
      <c r="O76" s="149"/>
      <c r="P76" s="149">
        <f t="shared" si="31"/>
        <v>0</v>
      </c>
      <c r="Q76" s="149"/>
      <c r="R76" s="149">
        <f t="shared" si="32"/>
        <v>0</v>
      </c>
      <c r="S76" s="149"/>
      <c r="T76" s="149">
        <f t="shared" si="33"/>
        <v>0</v>
      </c>
      <c r="U76" s="149"/>
      <c r="V76" s="149">
        <f t="shared" si="34"/>
        <v>0</v>
      </c>
      <c r="W76" s="149"/>
      <c r="X76" s="149">
        <f t="shared" si="35"/>
        <v>0</v>
      </c>
      <c r="Y76" s="149"/>
      <c r="Z76" s="149">
        <f t="shared" si="36"/>
        <v>0</v>
      </c>
      <c r="AA76" s="149"/>
      <c r="AB76" s="149">
        <f t="shared" si="37"/>
        <v>0</v>
      </c>
      <c r="AC76" s="149"/>
      <c r="AD76" s="149">
        <f t="shared" si="38"/>
        <v>0</v>
      </c>
      <c r="AE76" s="149"/>
      <c r="AF76" s="149">
        <f t="shared" si="39"/>
        <v>0</v>
      </c>
      <c r="AG76" s="149"/>
      <c r="AH76" s="149">
        <f t="shared" si="40"/>
        <v>0</v>
      </c>
      <c r="AI76" s="149"/>
      <c r="AJ76">
        <f t="shared" si="41"/>
        <v>0</v>
      </c>
      <c r="AK76">
        <f t="shared" si="41"/>
        <v>0</v>
      </c>
      <c r="AL76">
        <f t="shared" si="42"/>
        <v>0</v>
      </c>
    </row>
    <row r="77" spans="8:38" hidden="1" x14ac:dyDescent="0.25">
      <c r="H77" s="149">
        <f t="shared" si="43"/>
        <v>0</v>
      </c>
      <c r="I77" s="149"/>
      <c r="J77" s="149">
        <f t="shared" si="43"/>
        <v>0</v>
      </c>
      <c r="K77" s="149"/>
      <c r="L77" s="149">
        <f t="shared" si="29"/>
        <v>0</v>
      </c>
      <c r="M77" s="149"/>
      <c r="N77" s="149">
        <f t="shared" si="30"/>
        <v>0</v>
      </c>
      <c r="O77" s="149"/>
      <c r="P77" s="149">
        <f t="shared" si="31"/>
        <v>0</v>
      </c>
      <c r="Q77" s="149"/>
      <c r="R77" s="149">
        <f t="shared" si="32"/>
        <v>0</v>
      </c>
      <c r="S77" s="149"/>
      <c r="T77" s="149">
        <f t="shared" si="33"/>
        <v>0</v>
      </c>
      <c r="U77" s="149"/>
      <c r="V77" s="149">
        <f t="shared" si="34"/>
        <v>0</v>
      </c>
      <c r="W77" s="149"/>
      <c r="X77" s="149">
        <f t="shared" si="35"/>
        <v>0</v>
      </c>
      <c r="Y77" s="149"/>
      <c r="Z77" s="149">
        <f t="shared" si="36"/>
        <v>0</v>
      </c>
      <c r="AA77" s="149"/>
      <c r="AB77" s="149">
        <f t="shared" si="37"/>
        <v>0</v>
      </c>
      <c r="AC77" s="149"/>
      <c r="AD77" s="149">
        <f t="shared" si="38"/>
        <v>0</v>
      </c>
      <c r="AE77" s="149"/>
      <c r="AF77" s="149">
        <f t="shared" si="39"/>
        <v>0</v>
      </c>
      <c r="AG77" s="149"/>
      <c r="AH77" s="149">
        <f t="shared" si="40"/>
        <v>0</v>
      </c>
      <c r="AI77" s="149"/>
      <c r="AJ77">
        <f t="shared" si="41"/>
        <v>0</v>
      </c>
      <c r="AK77">
        <f t="shared" si="41"/>
        <v>0</v>
      </c>
      <c r="AL77">
        <f t="shared" si="42"/>
        <v>0</v>
      </c>
    </row>
    <row r="78" spans="8:38" hidden="1" x14ac:dyDescent="0.25">
      <c r="H78" s="149">
        <f t="shared" si="43"/>
        <v>0</v>
      </c>
      <c r="I78" s="149"/>
      <c r="J78" s="149">
        <f t="shared" si="43"/>
        <v>0</v>
      </c>
      <c r="K78" s="149"/>
      <c r="L78" s="149">
        <f t="shared" si="29"/>
        <v>0</v>
      </c>
      <c r="M78" s="149"/>
      <c r="N78" s="149">
        <f t="shared" si="30"/>
        <v>0</v>
      </c>
      <c r="O78" s="149"/>
      <c r="P78" s="149">
        <f t="shared" si="31"/>
        <v>0</v>
      </c>
      <c r="Q78" s="149"/>
      <c r="R78" s="149">
        <f t="shared" si="32"/>
        <v>0</v>
      </c>
      <c r="S78" s="149"/>
      <c r="T78" s="149">
        <f t="shared" si="33"/>
        <v>0</v>
      </c>
      <c r="U78" s="149"/>
      <c r="V78" s="149">
        <f t="shared" si="34"/>
        <v>0</v>
      </c>
      <c r="W78" s="149"/>
      <c r="X78" s="149">
        <f t="shared" si="35"/>
        <v>0</v>
      </c>
      <c r="Y78" s="149"/>
      <c r="Z78" s="149">
        <f t="shared" si="36"/>
        <v>0</v>
      </c>
      <c r="AA78" s="149"/>
      <c r="AB78" s="149">
        <f t="shared" si="37"/>
        <v>0</v>
      </c>
      <c r="AC78" s="149"/>
      <c r="AD78" s="149">
        <f t="shared" si="38"/>
        <v>0</v>
      </c>
      <c r="AE78" s="149"/>
      <c r="AF78" s="149">
        <f t="shared" si="39"/>
        <v>0</v>
      </c>
      <c r="AG78" s="149"/>
      <c r="AH78" s="149">
        <f t="shared" si="40"/>
        <v>0</v>
      </c>
      <c r="AI78" s="149"/>
      <c r="AJ78">
        <f t="shared" si="41"/>
        <v>0</v>
      </c>
      <c r="AK78">
        <f t="shared" si="41"/>
        <v>0</v>
      </c>
      <c r="AL78">
        <f t="shared" si="42"/>
        <v>0</v>
      </c>
    </row>
    <row r="79" spans="8:38" hidden="1" x14ac:dyDescent="0.25">
      <c r="H79" s="149">
        <f t="shared" si="43"/>
        <v>0</v>
      </c>
      <c r="I79" s="149"/>
      <c r="J79" s="149">
        <f t="shared" si="43"/>
        <v>0</v>
      </c>
      <c r="K79" s="149"/>
      <c r="L79" s="149">
        <f t="shared" si="29"/>
        <v>0</v>
      </c>
      <c r="M79" s="149"/>
      <c r="N79" s="149">
        <f t="shared" si="30"/>
        <v>0</v>
      </c>
      <c r="O79" s="149"/>
      <c r="P79" s="149">
        <f t="shared" si="31"/>
        <v>0</v>
      </c>
      <c r="Q79" s="149"/>
      <c r="R79" s="149">
        <f t="shared" si="32"/>
        <v>0</v>
      </c>
      <c r="S79" s="149"/>
      <c r="T79" s="149">
        <f t="shared" si="33"/>
        <v>0</v>
      </c>
      <c r="U79" s="149"/>
      <c r="V79" s="149">
        <f t="shared" si="34"/>
        <v>0</v>
      </c>
      <c r="W79" s="149"/>
      <c r="X79" s="149">
        <f t="shared" si="35"/>
        <v>0</v>
      </c>
      <c r="Y79" s="149"/>
      <c r="Z79" s="149">
        <f t="shared" si="36"/>
        <v>0</v>
      </c>
      <c r="AA79" s="149"/>
      <c r="AB79" s="149">
        <f t="shared" si="37"/>
        <v>0</v>
      </c>
      <c r="AC79" s="149"/>
      <c r="AD79" s="149">
        <f t="shared" si="38"/>
        <v>0</v>
      </c>
      <c r="AE79" s="149"/>
      <c r="AF79" s="149">
        <f t="shared" si="39"/>
        <v>0</v>
      </c>
      <c r="AG79" s="149"/>
      <c r="AH79" s="149">
        <f t="shared" si="40"/>
        <v>0</v>
      </c>
      <c r="AI79" s="149"/>
      <c r="AJ79">
        <f t="shared" si="41"/>
        <v>0</v>
      </c>
      <c r="AK79">
        <f t="shared" si="41"/>
        <v>0</v>
      </c>
      <c r="AL79">
        <f t="shared" si="42"/>
        <v>0</v>
      </c>
    </row>
    <row r="80" spans="8:38" hidden="1" x14ac:dyDescent="0.25">
      <c r="H80" s="149">
        <f t="shared" si="43"/>
        <v>0</v>
      </c>
      <c r="I80" s="149"/>
      <c r="J80" s="149">
        <f t="shared" si="43"/>
        <v>0</v>
      </c>
      <c r="K80" s="149"/>
      <c r="L80" s="149">
        <f t="shared" si="29"/>
        <v>0</v>
      </c>
      <c r="M80" s="149"/>
      <c r="N80" s="149">
        <f t="shared" si="30"/>
        <v>0</v>
      </c>
      <c r="O80" s="149"/>
      <c r="P80" s="149">
        <f t="shared" si="31"/>
        <v>0</v>
      </c>
      <c r="Q80" s="149"/>
      <c r="R80" s="149">
        <f t="shared" si="32"/>
        <v>0</v>
      </c>
      <c r="S80" s="149"/>
      <c r="T80" s="149">
        <f t="shared" si="33"/>
        <v>0</v>
      </c>
      <c r="U80" s="149"/>
      <c r="V80" s="149">
        <f t="shared" si="34"/>
        <v>0</v>
      </c>
      <c r="W80" s="149"/>
      <c r="X80" s="149">
        <f t="shared" si="35"/>
        <v>0</v>
      </c>
      <c r="Y80" s="149"/>
      <c r="Z80" s="149">
        <f t="shared" si="36"/>
        <v>0</v>
      </c>
      <c r="AA80" s="149"/>
      <c r="AB80" s="149">
        <f t="shared" si="37"/>
        <v>0</v>
      </c>
      <c r="AC80" s="149"/>
      <c r="AD80" s="149">
        <f t="shared" si="38"/>
        <v>0</v>
      </c>
      <c r="AE80" s="149"/>
      <c r="AF80" s="149">
        <f t="shared" si="39"/>
        <v>0</v>
      </c>
      <c r="AG80" s="149"/>
      <c r="AH80" s="149">
        <f t="shared" si="40"/>
        <v>0</v>
      </c>
      <c r="AI80" s="149"/>
      <c r="AJ80">
        <f t="shared" si="41"/>
        <v>0</v>
      </c>
      <c r="AK80">
        <f t="shared" si="41"/>
        <v>0</v>
      </c>
      <c r="AL80">
        <f t="shared" si="42"/>
        <v>0</v>
      </c>
    </row>
    <row r="81" spans="8:38" hidden="1" x14ac:dyDescent="0.25">
      <c r="H81" s="149">
        <f t="shared" si="43"/>
        <v>0</v>
      </c>
      <c r="I81" s="149"/>
      <c r="J81" s="149">
        <f t="shared" si="43"/>
        <v>0</v>
      </c>
      <c r="K81" s="149"/>
      <c r="L81" s="149">
        <f t="shared" si="29"/>
        <v>0</v>
      </c>
      <c r="M81" s="149"/>
      <c r="N81" s="149">
        <f t="shared" si="30"/>
        <v>0</v>
      </c>
      <c r="O81" s="149"/>
      <c r="P81" s="149">
        <f t="shared" si="31"/>
        <v>0</v>
      </c>
      <c r="Q81" s="149"/>
      <c r="R81" s="149">
        <f t="shared" si="32"/>
        <v>0</v>
      </c>
      <c r="S81" s="149"/>
      <c r="T81" s="149">
        <f t="shared" si="33"/>
        <v>0</v>
      </c>
      <c r="U81" s="149"/>
      <c r="V81" s="149">
        <f t="shared" si="34"/>
        <v>0</v>
      </c>
      <c r="W81" s="149"/>
      <c r="X81" s="149">
        <f t="shared" si="35"/>
        <v>0</v>
      </c>
      <c r="Y81" s="149"/>
      <c r="Z81" s="149">
        <f t="shared" si="36"/>
        <v>0</v>
      </c>
      <c r="AA81" s="149"/>
      <c r="AB81" s="149">
        <f t="shared" si="37"/>
        <v>0</v>
      </c>
      <c r="AC81" s="149"/>
      <c r="AD81" s="149">
        <f t="shared" si="38"/>
        <v>0</v>
      </c>
      <c r="AE81" s="149"/>
      <c r="AF81" s="149">
        <f t="shared" si="39"/>
        <v>0</v>
      </c>
      <c r="AG81" s="149"/>
      <c r="AH81" s="149">
        <f t="shared" si="40"/>
        <v>0</v>
      </c>
      <c r="AI81" s="149"/>
      <c r="AJ81">
        <f t="shared" si="41"/>
        <v>0</v>
      </c>
      <c r="AK81">
        <f t="shared" si="41"/>
        <v>0</v>
      </c>
      <c r="AL81">
        <f t="shared" si="42"/>
        <v>0</v>
      </c>
    </row>
    <row r="82" spans="8:38" hidden="1" x14ac:dyDescent="0.25">
      <c r="H82" s="149">
        <f t="shared" si="43"/>
        <v>0</v>
      </c>
      <c r="I82" s="149"/>
      <c r="J82" s="149">
        <f t="shared" si="43"/>
        <v>0</v>
      </c>
      <c r="K82" s="149"/>
      <c r="L82" s="149">
        <f t="shared" si="29"/>
        <v>0</v>
      </c>
      <c r="M82" s="149"/>
      <c r="N82" s="149">
        <f t="shared" si="30"/>
        <v>0</v>
      </c>
      <c r="O82" s="149"/>
      <c r="P82" s="149">
        <f t="shared" si="31"/>
        <v>0</v>
      </c>
      <c r="Q82" s="149"/>
      <c r="R82" s="149">
        <f t="shared" si="32"/>
        <v>0</v>
      </c>
      <c r="S82" s="149"/>
      <c r="T82" s="149">
        <f t="shared" si="33"/>
        <v>0</v>
      </c>
      <c r="U82" s="149"/>
      <c r="V82" s="149">
        <f t="shared" si="34"/>
        <v>0</v>
      </c>
      <c r="W82" s="149"/>
      <c r="X82" s="149">
        <f t="shared" si="35"/>
        <v>0</v>
      </c>
      <c r="Y82" s="149"/>
      <c r="Z82" s="149">
        <f t="shared" si="36"/>
        <v>0</v>
      </c>
      <c r="AA82" s="149"/>
      <c r="AB82" s="149">
        <f t="shared" si="37"/>
        <v>0</v>
      </c>
      <c r="AC82" s="149"/>
      <c r="AD82" s="149">
        <f t="shared" si="38"/>
        <v>0</v>
      </c>
      <c r="AE82" s="149"/>
      <c r="AF82" s="149">
        <f t="shared" si="39"/>
        <v>0</v>
      </c>
      <c r="AG82" s="149"/>
      <c r="AH82" s="149">
        <f t="shared" si="40"/>
        <v>0</v>
      </c>
      <c r="AI82" s="149"/>
      <c r="AJ82">
        <f t="shared" si="41"/>
        <v>0</v>
      </c>
      <c r="AK82">
        <f t="shared" si="41"/>
        <v>0</v>
      </c>
      <c r="AL82">
        <f t="shared" si="42"/>
        <v>0</v>
      </c>
    </row>
    <row r="83" spans="8:38" hidden="1" x14ac:dyDescent="0.25">
      <c r="H83" s="149">
        <f t="shared" si="43"/>
        <v>0</v>
      </c>
      <c r="I83" s="149"/>
      <c r="J83" s="149">
        <f t="shared" si="43"/>
        <v>0</v>
      </c>
      <c r="K83" s="149"/>
      <c r="L83" s="149">
        <f t="shared" si="29"/>
        <v>0</v>
      </c>
      <c r="M83" s="149"/>
      <c r="N83" s="149">
        <f t="shared" si="30"/>
        <v>0</v>
      </c>
      <c r="O83" s="149"/>
      <c r="P83" s="149">
        <f t="shared" si="31"/>
        <v>0</v>
      </c>
      <c r="Q83" s="149"/>
      <c r="R83" s="149">
        <f t="shared" si="32"/>
        <v>0</v>
      </c>
      <c r="S83" s="149"/>
      <c r="T83" s="149">
        <f t="shared" si="33"/>
        <v>0</v>
      </c>
      <c r="U83" s="149"/>
      <c r="V83" s="149">
        <f t="shared" si="34"/>
        <v>0</v>
      </c>
      <c r="W83" s="149"/>
      <c r="X83" s="149">
        <f t="shared" si="35"/>
        <v>0</v>
      </c>
      <c r="Y83" s="149"/>
      <c r="Z83" s="149">
        <f t="shared" si="36"/>
        <v>0</v>
      </c>
      <c r="AA83" s="149"/>
      <c r="AB83" s="149">
        <f t="shared" si="37"/>
        <v>0</v>
      </c>
      <c r="AC83" s="149"/>
      <c r="AD83" s="149">
        <f t="shared" si="38"/>
        <v>0</v>
      </c>
      <c r="AE83" s="149"/>
      <c r="AF83" s="149">
        <f t="shared" si="39"/>
        <v>0</v>
      </c>
      <c r="AG83" s="149"/>
      <c r="AH83" s="149">
        <f t="shared" si="40"/>
        <v>0</v>
      </c>
      <c r="AI83" s="149"/>
      <c r="AJ83">
        <f t="shared" si="41"/>
        <v>0</v>
      </c>
      <c r="AK83">
        <f t="shared" si="41"/>
        <v>0</v>
      </c>
      <c r="AL83">
        <f t="shared" si="42"/>
        <v>0</v>
      </c>
    </row>
    <row r="84" spans="8:38" hidden="1" x14ac:dyDescent="0.25">
      <c r="H84" s="149">
        <f t="shared" si="43"/>
        <v>0</v>
      </c>
      <c r="I84" s="149"/>
      <c r="J84" s="149">
        <f t="shared" si="43"/>
        <v>0</v>
      </c>
      <c r="K84" s="149"/>
      <c r="L84" s="149">
        <f t="shared" si="29"/>
        <v>0</v>
      </c>
      <c r="M84" s="149"/>
      <c r="N84" s="149">
        <f t="shared" si="30"/>
        <v>0</v>
      </c>
      <c r="O84" s="149"/>
      <c r="P84" s="149">
        <f t="shared" si="31"/>
        <v>0</v>
      </c>
      <c r="Q84" s="149"/>
      <c r="R84" s="149">
        <f t="shared" si="32"/>
        <v>0</v>
      </c>
      <c r="S84" s="149"/>
      <c r="T84" s="149">
        <f t="shared" si="33"/>
        <v>0</v>
      </c>
      <c r="U84" s="149"/>
      <c r="V84" s="149">
        <f t="shared" si="34"/>
        <v>0</v>
      </c>
      <c r="W84" s="149"/>
      <c r="X84" s="149">
        <f t="shared" si="35"/>
        <v>0</v>
      </c>
      <c r="Y84" s="149"/>
      <c r="Z84" s="149">
        <f t="shared" si="36"/>
        <v>0</v>
      </c>
      <c r="AA84" s="149"/>
      <c r="AB84" s="149">
        <f t="shared" si="37"/>
        <v>0</v>
      </c>
      <c r="AC84" s="149"/>
      <c r="AD84" s="149">
        <f t="shared" si="38"/>
        <v>0</v>
      </c>
      <c r="AE84" s="149"/>
      <c r="AF84" s="149">
        <f t="shared" si="39"/>
        <v>0</v>
      </c>
      <c r="AG84" s="149"/>
      <c r="AH84" s="149">
        <f t="shared" si="40"/>
        <v>0</v>
      </c>
      <c r="AI84" s="149"/>
      <c r="AJ84">
        <f t="shared" si="41"/>
        <v>0</v>
      </c>
      <c r="AK84">
        <f t="shared" si="41"/>
        <v>0</v>
      </c>
      <c r="AL84">
        <f t="shared" si="42"/>
        <v>0</v>
      </c>
    </row>
    <row r="85" spans="8:38" hidden="1" x14ac:dyDescent="0.25">
      <c r="H85" s="149">
        <f t="shared" si="43"/>
        <v>0</v>
      </c>
      <c r="I85" s="149"/>
      <c r="J85" s="149">
        <f t="shared" si="43"/>
        <v>0</v>
      </c>
      <c r="K85" s="149"/>
      <c r="L85" s="149">
        <f t="shared" si="29"/>
        <v>0</v>
      </c>
      <c r="M85" s="149"/>
      <c r="N85" s="149">
        <f t="shared" si="30"/>
        <v>0</v>
      </c>
      <c r="O85" s="149"/>
      <c r="P85" s="149">
        <f t="shared" si="31"/>
        <v>0</v>
      </c>
      <c r="Q85" s="149"/>
      <c r="R85" s="149">
        <f t="shared" si="32"/>
        <v>0</v>
      </c>
      <c r="S85" s="149"/>
      <c r="T85" s="149">
        <f t="shared" si="33"/>
        <v>0</v>
      </c>
      <c r="U85" s="149"/>
      <c r="V85" s="149">
        <f t="shared" si="34"/>
        <v>0</v>
      </c>
      <c r="W85" s="149"/>
      <c r="X85" s="149">
        <f t="shared" si="35"/>
        <v>0</v>
      </c>
      <c r="Y85" s="149"/>
      <c r="Z85" s="149">
        <f t="shared" si="36"/>
        <v>0</v>
      </c>
      <c r="AA85" s="149"/>
      <c r="AB85" s="149">
        <f t="shared" si="37"/>
        <v>0</v>
      </c>
      <c r="AC85" s="149"/>
      <c r="AD85" s="149">
        <f t="shared" si="38"/>
        <v>0</v>
      </c>
      <c r="AE85" s="149"/>
      <c r="AF85" s="149">
        <f t="shared" si="39"/>
        <v>0</v>
      </c>
      <c r="AG85" s="149"/>
      <c r="AH85" s="149">
        <f t="shared" si="40"/>
        <v>0</v>
      </c>
      <c r="AI85" s="149"/>
      <c r="AJ85">
        <f t="shared" si="41"/>
        <v>0</v>
      </c>
      <c r="AK85">
        <f t="shared" si="41"/>
        <v>0</v>
      </c>
      <c r="AL85">
        <f t="shared" si="42"/>
        <v>0</v>
      </c>
    </row>
    <row r="86" spans="8:38" hidden="1" x14ac:dyDescent="0.25">
      <c r="H86" s="149">
        <f t="shared" si="43"/>
        <v>0</v>
      </c>
      <c r="I86" s="149"/>
      <c r="J86" s="149">
        <f t="shared" si="43"/>
        <v>0</v>
      </c>
      <c r="K86" s="149"/>
      <c r="L86" s="149">
        <f t="shared" si="29"/>
        <v>0</v>
      </c>
      <c r="M86" s="149"/>
      <c r="N86" s="149">
        <f t="shared" si="30"/>
        <v>0</v>
      </c>
      <c r="O86" s="149"/>
      <c r="P86" s="149">
        <f t="shared" si="31"/>
        <v>0</v>
      </c>
      <c r="Q86" s="149"/>
      <c r="R86" s="149">
        <f t="shared" si="32"/>
        <v>0</v>
      </c>
      <c r="S86" s="149"/>
      <c r="T86" s="149">
        <f t="shared" si="33"/>
        <v>0</v>
      </c>
      <c r="U86" s="149"/>
      <c r="V86" s="149">
        <f t="shared" si="34"/>
        <v>0</v>
      </c>
      <c r="W86" s="149"/>
      <c r="X86" s="149">
        <f t="shared" si="35"/>
        <v>0</v>
      </c>
      <c r="Y86" s="149"/>
      <c r="Z86" s="149">
        <f t="shared" si="36"/>
        <v>0</v>
      </c>
      <c r="AA86" s="149"/>
      <c r="AB86" s="149">
        <f t="shared" si="37"/>
        <v>0</v>
      </c>
      <c r="AC86" s="149"/>
      <c r="AD86" s="149">
        <f t="shared" si="38"/>
        <v>0</v>
      </c>
      <c r="AE86" s="149"/>
      <c r="AF86" s="149">
        <f t="shared" si="39"/>
        <v>0</v>
      </c>
      <c r="AG86" s="149"/>
      <c r="AH86" s="149">
        <f t="shared" si="40"/>
        <v>0</v>
      </c>
      <c r="AI86" s="149"/>
      <c r="AJ86">
        <f t="shared" si="41"/>
        <v>0</v>
      </c>
      <c r="AK86">
        <f t="shared" si="41"/>
        <v>0</v>
      </c>
      <c r="AL86">
        <f t="shared" si="42"/>
        <v>0</v>
      </c>
    </row>
    <row r="87" spans="8:38" hidden="1" x14ac:dyDescent="0.25">
      <c r="H87" s="149">
        <f t="shared" si="43"/>
        <v>0</v>
      </c>
      <c r="I87" s="149"/>
      <c r="J87" s="149">
        <f t="shared" si="43"/>
        <v>0</v>
      </c>
      <c r="K87" s="149"/>
      <c r="L87" s="149">
        <f t="shared" si="29"/>
        <v>0</v>
      </c>
      <c r="M87" s="149"/>
      <c r="N87" s="149">
        <f t="shared" si="30"/>
        <v>0</v>
      </c>
      <c r="O87" s="149"/>
      <c r="P87" s="149">
        <f t="shared" si="31"/>
        <v>0</v>
      </c>
      <c r="Q87" s="149"/>
      <c r="R87" s="149">
        <f t="shared" si="32"/>
        <v>0</v>
      </c>
      <c r="S87" s="149"/>
      <c r="T87" s="149">
        <f t="shared" si="33"/>
        <v>0</v>
      </c>
      <c r="U87" s="149"/>
      <c r="V87" s="149">
        <f t="shared" si="34"/>
        <v>0</v>
      </c>
      <c r="W87" s="149"/>
      <c r="X87" s="149">
        <f t="shared" si="35"/>
        <v>0</v>
      </c>
      <c r="Y87" s="149"/>
      <c r="Z87" s="149">
        <f t="shared" si="36"/>
        <v>0</v>
      </c>
      <c r="AA87" s="149"/>
      <c r="AB87" s="149">
        <f t="shared" si="37"/>
        <v>0</v>
      </c>
      <c r="AC87" s="149"/>
      <c r="AD87" s="149">
        <f t="shared" si="38"/>
        <v>0</v>
      </c>
      <c r="AE87" s="149"/>
      <c r="AF87" s="149">
        <f t="shared" si="39"/>
        <v>0</v>
      </c>
      <c r="AG87" s="149"/>
      <c r="AH87" s="149">
        <f t="shared" si="40"/>
        <v>0</v>
      </c>
      <c r="AI87" s="149"/>
      <c r="AJ87">
        <f t="shared" si="41"/>
        <v>0</v>
      </c>
      <c r="AK87">
        <f t="shared" si="41"/>
        <v>0</v>
      </c>
      <c r="AL87">
        <f t="shared" si="42"/>
        <v>0</v>
      </c>
    </row>
    <row r="88" spans="8:38" hidden="1" x14ac:dyDescent="0.25">
      <c r="H88" s="149">
        <f t="shared" si="43"/>
        <v>0</v>
      </c>
      <c r="I88" s="149"/>
      <c r="J88" s="149">
        <f t="shared" si="43"/>
        <v>0</v>
      </c>
      <c r="K88" s="149"/>
      <c r="L88" s="149">
        <f t="shared" si="29"/>
        <v>0</v>
      </c>
      <c r="M88" s="149"/>
      <c r="N88" s="149">
        <f t="shared" si="30"/>
        <v>0</v>
      </c>
      <c r="O88" s="149"/>
      <c r="P88" s="149">
        <f t="shared" si="31"/>
        <v>0</v>
      </c>
      <c r="Q88" s="149"/>
      <c r="R88" s="149">
        <f t="shared" si="32"/>
        <v>0</v>
      </c>
      <c r="S88" s="149"/>
      <c r="T88" s="149">
        <f t="shared" si="33"/>
        <v>0</v>
      </c>
      <c r="U88" s="149"/>
      <c r="V88" s="149">
        <f t="shared" si="34"/>
        <v>0</v>
      </c>
      <c r="W88" s="149"/>
      <c r="X88" s="149">
        <f t="shared" si="35"/>
        <v>0</v>
      </c>
      <c r="Y88" s="149"/>
      <c r="Z88" s="149">
        <f t="shared" si="36"/>
        <v>0</v>
      </c>
      <c r="AA88" s="149"/>
      <c r="AB88" s="149">
        <f t="shared" si="37"/>
        <v>0</v>
      </c>
      <c r="AC88" s="149"/>
      <c r="AD88" s="149">
        <f t="shared" si="38"/>
        <v>0</v>
      </c>
      <c r="AE88" s="149"/>
      <c r="AF88" s="149">
        <f t="shared" si="39"/>
        <v>0</v>
      </c>
      <c r="AG88" s="149"/>
      <c r="AH88" s="149">
        <f t="shared" si="40"/>
        <v>0</v>
      </c>
      <c r="AI88" s="149"/>
      <c r="AJ88">
        <f t="shared" si="41"/>
        <v>0</v>
      </c>
      <c r="AK88">
        <f t="shared" si="41"/>
        <v>0</v>
      </c>
      <c r="AL88">
        <f t="shared" si="42"/>
        <v>0</v>
      </c>
    </row>
    <row r="89" spans="8:38" hidden="1" x14ac:dyDescent="0.25">
      <c r="H89" s="149">
        <f t="shared" si="43"/>
        <v>0</v>
      </c>
      <c r="I89" s="149"/>
      <c r="J89" s="149">
        <f t="shared" si="43"/>
        <v>0</v>
      </c>
      <c r="K89" s="149"/>
      <c r="L89" s="149">
        <f t="shared" si="29"/>
        <v>0</v>
      </c>
      <c r="M89" s="149"/>
      <c r="N89" s="149">
        <f t="shared" si="30"/>
        <v>0</v>
      </c>
      <c r="O89" s="149"/>
      <c r="P89" s="149">
        <f t="shared" si="31"/>
        <v>0</v>
      </c>
      <c r="Q89" s="149"/>
      <c r="R89" s="149">
        <f t="shared" si="32"/>
        <v>0</v>
      </c>
      <c r="S89" s="149"/>
      <c r="T89" s="149">
        <f t="shared" si="33"/>
        <v>0</v>
      </c>
      <c r="U89" s="149"/>
      <c r="V89" s="149">
        <f t="shared" si="34"/>
        <v>0</v>
      </c>
      <c r="W89" s="149"/>
      <c r="X89" s="149">
        <f t="shared" si="35"/>
        <v>0</v>
      </c>
      <c r="Y89" s="149"/>
      <c r="Z89" s="149">
        <f t="shared" si="36"/>
        <v>0</v>
      </c>
      <c r="AA89" s="149"/>
      <c r="AB89" s="149">
        <f t="shared" si="37"/>
        <v>0</v>
      </c>
      <c r="AC89" s="149"/>
      <c r="AD89" s="149">
        <f t="shared" si="38"/>
        <v>0</v>
      </c>
      <c r="AE89" s="149"/>
      <c r="AF89" s="149">
        <f t="shared" si="39"/>
        <v>0</v>
      </c>
      <c r="AG89" s="149"/>
      <c r="AH89" s="149">
        <f t="shared" si="40"/>
        <v>0</v>
      </c>
      <c r="AI89" s="149"/>
      <c r="AJ89">
        <f t="shared" si="41"/>
        <v>0</v>
      </c>
      <c r="AK89">
        <f t="shared" si="41"/>
        <v>0</v>
      </c>
      <c r="AL89">
        <f t="shared" si="42"/>
        <v>0</v>
      </c>
    </row>
    <row r="90" spans="8:38" hidden="1" x14ac:dyDescent="0.25">
      <c r="H90" s="149">
        <f t="shared" si="43"/>
        <v>0</v>
      </c>
      <c r="I90" s="149"/>
      <c r="J90" s="149">
        <f t="shared" si="43"/>
        <v>0</v>
      </c>
      <c r="K90" s="149"/>
      <c r="L90" s="149">
        <f t="shared" si="29"/>
        <v>0</v>
      </c>
      <c r="M90" s="149"/>
      <c r="N90" s="149">
        <f t="shared" si="30"/>
        <v>0</v>
      </c>
      <c r="O90" s="149"/>
      <c r="P90" s="149">
        <f t="shared" si="31"/>
        <v>0</v>
      </c>
      <c r="Q90" s="149"/>
      <c r="R90" s="149">
        <f t="shared" si="32"/>
        <v>0</v>
      </c>
      <c r="S90" s="149"/>
      <c r="T90" s="149">
        <f t="shared" si="33"/>
        <v>0</v>
      </c>
      <c r="U90" s="149"/>
      <c r="V90" s="149">
        <f t="shared" si="34"/>
        <v>0</v>
      </c>
      <c r="W90" s="149"/>
      <c r="X90" s="149">
        <f t="shared" si="35"/>
        <v>0</v>
      </c>
      <c r="Y90" s="149"/>
      <c r="Z90" s="149">
        <f t="shared" si="36"/>
        <v>0</v>
      </c>
      <c r="AA90" s="149"/>
      <c r="AB90" s="149">
        <f t="shared" si="37"/>
        <v>0</v>
      </c>
      <c r="AC90" s="149"/>
      <c r="AD90" s="149">
        <f t="shared" si="38"/>
        <v>0</v>
      </c>
      <c r="AE90" s="149"/>
      <c r="AF90" s="149">
        <f t="shared" si="39"/>
        <v>0</v>
      </c>
      <c r="AG90" s="149"/>
      <c r="AH90" s="149">
        <f t="shared" si="40"/>
        <v>0</v>
      </c>
      <c r="AI90" s="149"/>
      <c r="AJ90">
        <f t="shared" si="41"/>
        <v>0</v>
      </c>
      <c r="AK90">
        <f t="shared" si="41"/>
        <v>0</v>
      </c>
      <c r="AL90">
        <f t="shared" si="42"/>
        <v>0</v>
      </c>
    </row>
    <row r="91" spans="8:38" hidden="1" x14ac:dyDescent="0.25">
      <c r="H91" s="149">
        <f t="shared" si="43"/>
        <v>0</v>
      </c>
      <c r="I91" s="149"/>
      <c r="J91" s="149">
        <f t="shared" si="43"/>
        <v>0</v>
      </c>
      <c r="K91" s="149"/>
      <c r="L91" s="149">
        <f t="shared" si="29"/>
        <v>0</v>
      </c>
      <c r="M91" s="149"/>
      <c r="N91" s="149">
        <f t="shared" si="30"/>
        <v>0</v>
      </c>
      <c r="O91" s="149"/>
      <c r="P91" s="149">
        <f t="shared" si="31"/>
        <v>0</v>
      </c>
      <c r="Q91" s="149"/>
      <c r="R91" s="149">
        <f t="shared" si="32"/>
        <v>0</v>
      </c>
      <c r="S91" s="149"/>
      <c r="T91" s="149">
        <f t="shared" si="33"/>
        <v>0</v>
      </c>
      <c r="U91" s="149"/>
      <c r="V91" s="149">
        <f t="shared" si="34"/>
        <v>0</v>
      </c>
      <c r="W91" s="149"/>
      <c r="X91" s="149">
        <f t="shared" si="35"/>
        <v>0</v>
      </c>
      <c r="Y91" s="149"/>
      <c r="Z91" s="149">
        <f t="shared" si="36"/>
        <v>0</v>
      </c>
      <c r="AA91" s="149"/>
      <c r="AB91" s="149">
        <f t="shared" si="37"/>
        <v>0</v>
      </c>
      <c r="AC91" s="149"/>
      <c r="AD91" s="149">
        <f t="shared" si="38"/>
        <v>0</v>
      </c>
      <c r="AE91" s="149"/>
      <c r="AF91" s="149">
        <f t="shared" si="39"/>
        <v>0</v>
      </c>
      <c r="AG91" s="149"/>
      <c r="AH91" s="149">
        <f t="shared" si="40"/>
        <v>0</v>
      </c>
      <c r="AI91" s="149"/>
      <c r="AJ91">
        <f t="shared" si="41"/>
        <v>0</v>
      </c>
      <c r="AK91">
        <f t="shared" si="41"/>
        <v>0</v>
      </c>
      <c r="AL91">
        <f t="shared" si="42"/>
        <v>0</v>
      </c>
    </row>
    <row r="92" spans="8:38" hidden="1" x14ac:dyDescent="0.25">
      <c r="H92" s="149">
        <f t="shared" si="43"/>
        <v>0</v>
      </c>
      <c r="I92" s="149"/>
      <c r="J92" s="149">
        <f t="shared" si="43"/>
        <v>0</v>
      </c>
      <c r="K92" s="149"/>
      <c r="L92" s="149">
        <f t="shared" si="29"/>
        <v>0</v>
      </c>
      <c r="M92" s="149"/>
      <c r="N92" s="149">
        <f t="shared" si="30"/>
        <v>0</v>
      </c>
      <c r="O92" s="149"/>
      <c r="P92" s="149">
        <f t="shared" si="31"/>
        <v>0</v>
      </c>
      <c r="Q92" s="149"/>
      <c r="R92" s="149">
        <f t="shared" si="32"/>
        <v>0</v>
      </c>
      <c r="S92" s="149"/>
      <c r="T92" s="149">
        <f t="shared" si="33"/>
        <v>0</v>
      </c>
      <c r="U92" s="149"/>
      <c r="V92" s="149">
        <f t="shared" si="34"/>
        <v>0</v>
      </c>
      <c r="W92" s="149"/>
      <c r="X92" s="149">
        <f t="shared" si="35"/>
        <v>0</v>
      </c>
      <c r="Y92" s="149"/>
      <c r="Z92" s="149">
        <f t="shared" si="36"/>
        <v>0</v>
      </c>
      <c r="AA92" s="149"/>
      <c r="AB92" s="149">
        <f t="shared" si="37"/>
        <v>0</v>
      </c>
      <c r="AC92" s="149"/>
      <c r="AD92" s="149">
        <f t="shared" si="38"/>
        <v>0</v>
      </c>
      <c r="AE92" s="149"/>
      <c r="AF92" s="149">
        <f t="shared" si="39"/>
        <v>0</v>
      </c>
      <c r="AG92" s="149"/>
      <c r="AH92" s="149">
        <f t="shared" si="40"/>
        <v>0</v>
      </c>
      <c r="AI92" s="149"/>
      <c r="AJ92">
        <f t="shared" si="41"/>
        <v>0</v>
      </c>
      <c r="AK92">
        <f t="shared" si="41"/>
        <v>0</v>
      </c>
      <c r="AL92">
        <f t="shared" si="42"/>
        <v>0</v>
      </c>
    </row>
    <row r="93" spans="8:38" hidden="1" x14ac:dyDescent="0.25">
      <c r="H93" s="149">
        <f t="shared" si="43"/>
        <v>0</v>
      </c>
      <c r="I93" s="149"/>
      <c r="J93" s="149">
        <f t="shared" si="43"/>
        <v>0</v>
      </c>
      <c r="K93" s="149"/>
      <c r="L93" s="149">
        <f t="shared" si="29"/>
        <v>0</v>
      </c>
      <c r="M93" s="149"/>
      <c r="N93" s="149">
        <f t="shared" si="30"/>
        <v>0</v>
      </c>
      <c r="O93" s="149"/>
      <c r="P93" s="149">
        <f t="shared" si="31"/>
        <v>0</v>
      </c>
      <c r="Q93" s="149"/>
      <c r="R93" s="149">
        <f t="shared" si="32"/>
        <v>0</v>
      </c>
      <c r="S93" s="149"/>
      <c r="T93" s="149">
        <f t="shared" si="33"/>
        <v>0</v>
      </c>
      <c r="U93" s="149"/>
      <c r="V93" s="149">
        <f t="shared" si="34"/>
        <v>0</v>
      </c>
      <c r="W93" s="149"/>
      <c r="X93" s="149">
        <f t="shared" si="35"/>
        <v>0</v>
      </c>
      <c r="Y93" s="149"/>
      <c r="Z93" s="149">
        <f t="shared" si="36"/>
        <v>0</v>
      </c>
      <c r="AA93" s="149"/>
      <c r="AB93" s="149">
        <f t="shared" si="37"/>
        <v>0</v>
      </c>
      <c r="AC93" s="149"/>
      <c r="AD93" s="149">
        <f t="shared" si="38"/>
        <v>0</v>
      </c>
      <c r="AE93" s="149"/>
      <c r="AF93" s="149">
        <f t="shared" si="39"/>
        <v>0</v>
      </c>
      <c r="AG93" s="149"/>
      <c r="AH93" s="149">
        <f t="shared" si="40"/>
        <v>0</v>
      </c>
      <c r="AI93" s="149"/>
      <c r="AJ93">
        <f t="shared" si="41"/>
        <v>0</v>
      </c>
      <c r="AK93">
        <f t="shared" si="41"/>
        <v>0</v>
      </c>
      <c r="AL93">
        <f t="shared" si="42"/>
        <v>0</v>
      </c>
    </row>
    <row r="94" spans="8:38" hidden="1" x14ac:dyDescent="0.25">
      <c r="H94" s="149">
        <f t="shared" si="43"/>
        <v>0</v>
      </c>
      <c r="I94" s="149"/>
      <c r="J94" s="149">
        <f t="shared" si="43"/>
        <v>0</v>
      </c>
      <c r="K94" s="149"/>
      <c r="L94" s="149">
        <f t="shared" si="29"/>
        <v>0</v>
      </c>
      <c r="M94" s="149"/>
      <c r="N94" s="149">
        <f t="shared" si="30"/>
        <v>0</v>
      </c>
      <c r="O94" s="149"/>
      <c r="P94" s="149">
        <f t="shared" si="31"/>
        <v>0</v>
      </c>
      <c r="Q94" s="149"/>
      <c r="R94" s="149">
        <f t="shared" si="32"/>
        <v>0</v>
      </c>
      <c r="S94" s="149"/>
      <c r="T94" s="149">
        <f t="shared" si="33"/>
        <v>0</v>
      </c>
      <c r="U94" s="149"/>
      <c r="V94" s="149">
        <f t="shared" si="34"/>
        <v>0</v>
      </c>
      <c r="W94" s="149"/>
      <c r="X94" s="149">
        <f t="shared" si="35"/>
        <v>0</v>
      </c>
      <c r="Y94" s="149"/>
      <c r="Z94" s="149">
        <f t="shared" si="36"/>
        <v>0</v>
      </c>
      <c r="AA94" s="149"/>
      <c r="AB94" s="149">
        <f t="shared" si="37"/>
        <v>0</v>
      </c>
      <c r="AC94" s="149"/>
      <c r="AD94" s="149">
        <f t="shared" si="38"/>
        <v>0</v>
      </c>
      <c r="AE94" s="149"/>
      <c r="AF94" s="149">
        <f t="shared" si="39"/>
        <v>0</v>
      </c>
      <c r="AG94" s="149"/>
      <c r="AH94" s="149">
        <f t="shared" si="40"/>
        <v>0</v>
      </c>
      <c r="AI94" s="149"/>
      <c r="AJ94">
        <f t="shared" si="41"/>
        <v>0</v>
      </c>
      <c r="AK94">
        <f t="shared" si="41"/>
        <v>0</v>
      </c>
      <c r="AL94">
        <f t="shared" si="42"/>
        <v>0</v>
      </c>
    </row>
    <row r="95" spans="8:38" hidden="1" x14ac:dyDescent="0.25">
      <c r="H95" s="149">
        <f t="shared" si="43"/>
        <v>0</v>
      </c>
      <c r="I95" s="149"/>
      <c r="J95" s="149">
        <f t="shared" si="43"/>
        <v>0</v>
      </c>
      <c r="K95" s="149"/>
      <c r="L95" s="149">
        <f t="shared" si="29"/>
        <v>0</v>
      </c>
      <c r="M95" s="149"/>
      <c r="N95" s="149">
        <f t="shared" si="30"/>
        <v>0</v>
      </c>
      <c r="O95" s="149"/>
      <c r="P95" s="149">
        <f t="shared" si="31"/>
        <v>0</v>
      </c>
      <c r="Q95" s="149"/>
      <c r="R95" s="149">
        <f t="shared" si="32"/>
        <v>0</v>
      </c>
      <c r="S95" s="149"/>
      <c r="T95" s="149">
        <f t="shared" si="33"/>
        <v>0</v>
      </c>
      <c r="U95" s="149"/>
      <c r="V95" s="149">
        <f t="shared" si="34"/>
        <v>0</v>
      </c>
      <c r="W95" s="149"/>
      <c r="X95" s="149">
        <f t="shared" si="35"/>
        <v>0</v>
      </c>
      <c r="Y95" s="149"/>
      <c r="Z95" s="149">
        <f t="shared" si="36"/>
        <v>0</v>
      </c>
      <c r="AA95" s="149"/>
      <c r="AB95" s="149">
        <f t="shared" si="37"/>
        <v>0</v>
      </c>
      <c r="AC95" s="149"/>
      <c r="AD95" s="149">
        <f t="shared" si="38"/>
        <v>0</v>
      </c>
      <c r="AE95" s="149"/>
      <c r="AF95" s="149">
        <f t="shared" si="39"/>
        <v>0</v>
      </c>
      <c r="AG95" s="149"/>
      <c r="AH95" s="149">
        <f t="shared" si="40"/>
        <v>0</v>
      </c>
      <c r="AI95" s="149"/>
      <c r="AJ95">
        <f t="shared" si="41"/>
        <v>0</v>
      </c>
      <c r="AK95">
        <f t="shared" si="41"/>
        <v>0</v>
      </c>
      <c r="AL95">
        <f t="shared" si="42"/>
        <v>0</v>
      </c>
    </row>
    <row r="96" spans="8:38" hidden="1" x14ac:dyDescent="0.25">
      <c r="H96" s="149">
        <f t="shared" si="43"/>
        <v>0</v>
      </c>
      <c r="I96" s="149"/>
      <c r="J96" s="149">
        <f t="shared" si="43"/>
        <v>0</v>
      </c>
      <c r="K96" s="149"/>
      <c r="L96" s="149">
        <f t="shared" si="29"/>
        <v>0</v>
      </c>
      <c r="M96" s="149"/>
      <c r="N96" s="149">
        <f t="shared" si="30"/>
        <v>0</v>
      </c>
      <c r="O96" s="149"/>
      <c r="P96" s="149">
        <f t="shared" si="31"/>
        <v>0</v>
      </c>
      <c r="Q96" s="149"/>
      <c r="R96" s="149">
        <f t="shared" si="32"/>
        <v>0</v>
      </c>
      <c r="S96" s="149"/>
      <c r="T96" s="149">
        <f t="shared" si="33"/>
        <v>0</v>
      </c>
      <c r="U96" s="149"/>
      <c r="V96" s="149">
        <f t="shared" si="34"/>
        <v>0</v>
      </c>
      <c r="W96" s="149"/>
      <c r="X96" s="149">
        <f t="shared" si="35"/>
        <v>0</v>
      </c>
      <c r="Y96" s="149"/>
      <c r="Z96" s="149">
        <f t="shared" si="36"/>
        <v>0</v>
      </c>
      <c r="AA96" s="149"/>
      <c r="AB96" s="149">
        <f t="shared" si="37"/>
        <v>0</v>
      </c>
      <c r="AC96" s="149"/>
      <c r="AD96" s="149">
        <f t="shared" si="38"/>
        <v>0</v>
      </c>
      <c r="AE96" s="149"/>
      <c r="AF96" s="149">
        <f t="shared" si="39"/>
        <v>0</v>
      </c>
      <c r="AG96" s="149"/>
      <c r="AH96" s="149">
        <f t="shared" si="40"/>
        <v>0</v>
      </c>
      <c r="AI96" s="149"/>
      <c r="AJ96">
        <f t="shared" si="41"/>
        <v>0</v>
      </c>
      <c r="AK96">
        <f t="shared" si="41"/>
        <v>0</v>
      </c>
      <c r="AL96">
        <f t="shared" si="42"/>
        <v>0</v>
      </c>
    </row>
    <row r="97" spans="1:38" hidden="1" x14ac:dyDescent="0.25">
      <c r="H97" s="149">
        <f>ROUND(IFERROR(H197*I197,0),2)</f>
        <v>0</v>
      </c>
      <c r="I97" s="149"/>
      <c r="J97" s="149">
        <f>ROUND(IFERROR(J197*K197,0),2)</f>
        <v>0</v>
      </c>
      <c r="K97" s="149"/>
      <c r="L97" s="149">
        <f t="shared" si="29"/>
        <v>0</v>
      </c>
      <c r="M97" s="149"/>
      <c r="N97" s="149">
        <f t="shared" si="30"/>
        <v>0</v>
      </c>
      <c r="O97" s="149"/>
      <c r="P97" s="149">
        <f t="shared" si="31"/>
        <v>0</v>
      </c>
      <c r="Q97" s="149"/>
      <c r="R97" s="149">
        <f t="shared" si="32"/>
        <v>0</v>
      </c>
      <c r="S97" s="149"/>
      <c r="T97" s="149">
        <f t="shared" si="33"/>
        <v>0</v>
      </c>
      <c r="U97" s="149"/>
      <c r="V97" s="149">
        <f t="shared" si="34"/>
        <v>0</v>
      </c>
      <c r="W97" s="149"/>
      <c r="X97" s="149">
        <f t="shared" si="35"/>
        <v>0</v>
      </c>
      <c r="Y97" s="149"/>
      <c r="Z97" s="149">
        <f t="shared" si="36"/>
        <v>0</v>
      </c>
      <c r="AA97" s="149"/>
      <c r="AB97" s="149">
        <f t="shared" si="37"/>
        <v>0</v>
      </c>
      <c r="AC97" s="149"/>
      <c r="AD97" s="149">
        <f t="shared" si="38"/>
        <v>0</v>
      </c>
      <c r="AE97" s="149"/>
      <c r="AF97" s="149">
        <f t="shared" si="39"/>
        <v>0</v>
      </c>
      <c r="AG97" s="149"/>
      <c r="AH97" s="149">
        <f t="shared" si="40"/>
        <v>0</v>
      </c>
      <c r="AI97" s="149"/>
      <c r="AJ97">
        <f t="shared" si="41"/>
        <v>0</v>
      </c>
      <c r="AK97">
        <f t="shared" si="41"/>
        <v>0</v>
      </c>
      <c r="AL97">
        <f t="shared" si="42"/>
        <v>0</v>
      </c>
    </row>
    <row r="98" spans="1:38" hidden="1" x14ac:dyDescent="0.25">
      <c r="H98" s="149">
        <f>ROUND(IFERROR(H198*I198,0),2)</f>
        <v>0</v>
      </c>
      <c r="I98" s="149"/>
      <c r="J98" s="149">
        <f>ROUND(IFERROR(J198*K198,0),2)</f>
        <v>0</v>
      </c>
      <c r="K98" s="149"/>
      <c r="L98" s="149">
        <f t="shared" si="29"/>
        <v>0</v>
      </c>
      <c r="M98" s="149"/>
      <c r="N98" s="149">
        <f t="shared" si="30"/>
        <v>0</v>
      </c>
      <c r="O98" s="149"/>
      <c r="P98" s="149">
        <f t="shared" si="31"/>
        <v>0</v>
      </c>
      <c r="Q98" s="149"/>
      <c r="R98" s="149">
        <f t="shared" si="32"/>
        <v>0</v>
      </c>
      <c r="S98" s="149"/>
      <c r="T98" s="149">
        <f t="shared" si="33"/>
        <v>0</v>
      </c>
      <c r="U98" s="149"/>
      <c r="V98" s="149">
        <f t="shared" si="34"/>
        <v>0</v>
      </c>
      <c r="W98" s="149"/>
      <c r="X98" s="149">
        <f t="shared" si="35"/>
        <v>0</v>
      </c>
      <c r="Y98" s="149"/>
      <c r="Z98" s="149">
        <f t="shared" si="36"/>
        <v>0</v>
      </c>
      <c r="AA98" s="149"/>
      <c r="AB98" s="149">
        <f t="shared" si="37"/>
        <v>0</v>
      </c>
      <c r="AC98" s="149"/>
      <c r="AD98" s="149">
        <f t="shared" si="38"/>
        <v>0</v>
      </c>
      <c r="AE98" s="149"/>
      <c r="AF98" s="149">
        <f t="shared" si="39"/>
        <v>0</v>
      </c>
      <c r="AG98" s="149"/>
      <c r="AH98" s="149">
        <f t="shared" si="40"/>
        <v>0</v>
      </c>
      <c r="AI98" s="149"/>
      <c r="AJ98">
        <f t="shared" si="41"/>
        <v>0</v>
      </c>
      <c r="AK98">
        <f t="shared" si="41"/>
        <v>0</v>
      </c>
      <c r="AL98">
        <f t="shared" si="42"/>
        <v>0</v>
      </c>
    </row>
    <row r="99" spans="1:38" hidden="1" x14ac:dyDescent="0.25">
      <c r="H99" s="149">
        <f>ROUND(IFERROR(H199*I199,0),2)</f>
        <v>0</v>
      </c>
      <c r="I99" s="149"/>
      <c r="J99" s="149">
        <f>ROUND(IFERROR(J199*K199,0),2)</f>
        <v>0</v>
      </c>
      <c r="K99" s="149"/>
      <c r="L99" s="149">
        <f t="shared" si="29"/>
        <v>0</v>
      </c>
      <c r="M99" s="149"/>
      <c r="N99" s="149">
        <f t="shared" si="30"/>
        <v>0</v>
      </c>
      <c r="O99" s="149"/>
      <c r="P99" s="149">
        <f t="shared" si="31"/>
        <v>0</v>
      </c>
      <c r="Q99" s="149"/>
      <c r="R99" s="149">
        <f t="shared" si="32"/>
        <v>0</v>
      </c>
      <c r="S99" s="149"/>
      <c r="T99" s="149">
        <f t="shared" si="33"/>
        <v>0</v>
      </c>
      <c r="U99" s="149"/>
      <c r="V99" s="149">
        <f t="shared" si="34"/>
        <v>0</v>
      </c>
      <c r="W99" s="149"/>
      <c r="X99" s="149">
        <f t="shared" si="35"/>
        <v>0</v>
      </c>
      <c r="Y99" s="149"/>
      <c r="Z99" s="149">
        <f t="shared" si="36"/>
        <v>0</v>
      </c>
      <c r="AA99" s="149"/>
      <c r="AB99" s="149">
        <f t="shared" si="37"/>
        <v>0</v>
      </c>
      <c r="AC99" s="149"/>
      <c r="AD99" s="149">
        <f t="shared" si="38"/>
        <v>0</v>
      </c>
      <c r="AE99" s="149"/>
      <c r="AF99" s="149">
        <f t="shared" si="39"/>
        <v>0</v>
      </c>
      <c r="AG99" s="149"/>
      <c r="AH99" s="149">
        <f t="shared" si="40"/>
        <v>0</v>
      </c>
      <c r="AI99" s="149"/>
      <c r="AJ99">
        <f t="shared" si="41"/>
        <v>0</v>
      </c>
      <c r="AK99">
        <f t="shared" si="41"/>
        <v>0</v>
      </c>
      <c r="AL99">
        <f t="shared" si="42"/>
        <v>0</v>
      </c>
    </row>
    <row r="101" spans="1:38" x14ac:dyDescent="0.25">
      <c r="A101" s="346" t="s">
        <v>286</v>
      </c>
      <c r="B101" s="346"/>
      <c r="C101" s="346"/>
      <c r="D101" s="346"/>
      <c r="E101" s="346"/>
      <c r="F101" s="346"/>
      <c r="G101" s="346"/>
      <c r="H101" s="346"/>
      <c r="I101" s="346"/>
      <c r="J101" s="346"/>
      <c r="K101" s="346"/>
    </row>
    <row r="102" spans="1:38" x14ac:dyDescent="0.25">
      <c r="A102" s="346" t="s">
        <v>287</v>
      </c>
      <c r="B102" s="346"/>
      <c r="C102" s="346"/>
      <c r="D102" s="346" t="s">
        <v>288</v>
      </c>
      <c r="E102" s="346" t="s">
        <v>179</v>
      </c>
      <c r="F102" s="346" t="s">
        <v>180</v>
      </c>
      <c r="G102" s="346" t="s">
        <v>181</v>
      </c>
      <c r="H102" s="346" t="s">
        <v>182</v>
      </c>
      <c r="I102" s="346" t="s">
        <v>183</v>
      </c>
      <c r="J102" s="346" t="s">
        <v>184</v>
      </c>
      <c r="K102" s="346" t="s">
        <v>185</v>
      </c>
      <c r="L102" s="346" t="s">
        <v>186</v>
      </c>
      <c r="M102" s="346" t="s">
        <v>187</v>
      </c>
      <c r="N102" s="346" t="s">
        <v>188</v>
      </c>
      <c r="O102" s="346" t="s">
        <v>189</v>
      </c>
      <c r="P102" s="346" t="s">
        <v>190</v>
      </c>
      <c r="Q102" s="346" t="s">
        <v>191</v>
      </c>
      <c r="R102" s="346" t="s">
        <v>192</v>
      </c>
      <c r="S102" s="346" t="s">
        <v>193</v>
      </c>
      <c r="T102" s="346" t="s">
        <v>194</v>
      </c>
      <c r="U102" s="346" t="s">
        <v>195</v>
      </c>
      <c r="V102" s="346" t="s">
        <v>196</v>
      </c>
      <c r="W102" s="346" t="s">
        <v>197</v>
      </c>
      <c r="X102" s="346" t="s">
        <v>198</v>
      </c>
      <c r="Y102" s="346" t="s">
        <v>199</v>
      </c>
      <c r="Z102" s="346" t="s">
        <v>200</v>
      </c>
      <c r="AA102" s="346" t="s">
        <v>201</v>
      </c>
      <c r="AB102" s="346" t="s">
        <v>202</v>
      </c>
      <c r="AC102" s="346" t="s">
        <v>203</v>
      </c>
      <c r="AD102" s="346" t="s">
        <v>204</v>
      </c>
      <c r="AE102" s="346" t="s">
        <v>205</v>
      </c>
      <c r="AF102" s="346" t="s">
        <v>206</v>
      </c>
      <c r="AG102" s="346" t="s">
        <v>207</v>
      </c>
      <c r="AH102" s="346" t="s">
        <v>208</v>
      </c>
      <c r="AI102" s="346" t="s">
        <v>209</v>
      </c>
      <c r="AJ102" s="346" t="s">
        <v>212</v>
      </c>
      <c r="AK102" s="346" t="s">
        <v>213</v>
      </c>
      <c r="AL102" s="346" t="s">
        <v>214</v>
      </c>
    </row>
    <row r="103" spans="1:38" x14ac:dyDescent="0.25">
      <c r="A103" s="347" t="s">
        <v>289</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Hourly Timesheet'!$Y$6,"0000000"))</f>
        <v>&lt;EOD&gt;</v>
      </c>
      <c r="B104" t="str">
        <f>IF(E104="","",'UniWorkforce Hourly Timesheet'!$D$4)</f>
        <v/>
      </c>
      <c r="C104" t="str">
        <f>IF(E104="","",'UniWorkforce Hourly Timesheet'!$Y$4)</f>
        <v/>
      </c>
      <c r="D104" t="str">
        <f>IF(E104="","",'UniWorkforce Hourly Timesheet'!$X$113)</f>
        <v/>
      </c>
      <c r="E104" t="str">
        <f>'UniWorkforce Hourly Timesheet'!AX380</f>
        <v/>
      </c>
      <c r="F104" t="str">
        <f>'UniWorkforce Hourly Timesheet'!AY380</f>
        <v/>
      </c>
      <c r="G104" t="str">
        <f>'UniWorkforce Hourly Timesheet'!AZ380</f>
        <v/>
      </c>
      <c r="H104" t="str">
        <f>'UniWorkforce Hourly Timesheet'!BA380</f>
        <v/>
      </c>
      <c r="I104" t="str">
        <f>'UniWorkforce Hourly Timesheet'!BB380</f>
        <v/>
      </c>
      <c r="J104" t="str">
        <f>'UniWorkforce Hourly Timesheet'!BC380</f>
        <v/>
      </c>
      <c r="K104" t="str">
        <f>'UniWorkforce Hourly Timesheet'!BD380</f>
        <v/>
      </c>
      <c r="L104" t="str">
        <f>'UniWorkforce Hourly Timesheet'!BE380</f>
        <v/>
      </c>
      <c r="M104" t="str">
        <f>'UniWorkforce Hourly Timesheet'!BF380</f>
        <v/>
      </c>
      <c r="N104" t="str">
        <f>'UniWorkforce Hourly Timesheet'!BG380</f>
        <v/>
      </c>
      <c r="O104" t="str">
        <f>'UniWorkforce Hourly Timesheet'!BH380</f>
        <v/>
      </c>
      <c r="P104" t="str">
        <f>'UniWorkforce Hourly Timesheet'!BI380</f>
        <v/>
      </c>
      <c r="Q104" t="str">
        <f>'UniWorkforce Hourly Timesheet'!BJ380</f>
        <v/>
      </c>
      <c r="R104" t="str">
        <f>'UniWorkforce Hourly Timesheet'!BK380</f>
        <v/>
      </c>
      <c r="S104" t="str">
        <f>'UniWorkforce Hourly Timesheet'!BL380</f>
        <v/>
      </c>
      <c r="T104" t="str">
        <f>'UniWorkforce Hourly Timesheet'!BM380</f>
        <v/>
      </c>
      <c r="U104" t="str">
        <f>'UniWorkforce Hourly Timesheet'!BN380</f>
        <v/>
      </c>
      <c r="V104" t="str">
        <f>'UniWorkforce Hourly Timesheet'!BO380</f>
        <v/>
      </c>
      <c r="W104" t="str">
        <f>'UniWorkforce Hourly Timesheet'!BP380</f>
        <v/>
      </c>
      <c r="X104" t="str">
        <f>'UniWorkforce Hourly Timesheet'!BQ380</f>
        <v/>
      </c>
      <c r="Y104" t="str">
        <f>'UniWorkforce Hourly Timesheet'!BR380</f>
        <v/>
      </c>
      <c r="Z104" t="str">
        <f>'UniWorkforce Hourly Timesheet'!BS380</f>
        <v/>
      </c>
      <c r="AA104" t="str">
        <f>'UniWorkforce Hourly Timesheet'!BT380</f>
        <v/>
      </c>
      <c r="AB104" t="str">
        <f>'UniWorkforce Hourly Timesheet'!BU380</f>
        <v/>
      </c>
      <c r="AC104" t="str">
        <f>'UniWorkforce Hourly Timesheet'!BV380</f>
        <v/>
      </c>
      <c r="AD104" t="str">
        <f>'UniWorkforce Hourly Timesheet'!BW380</f>
        <v/>
      </c>
      <c r="AE104" t="str">
        <f>'UniWorkforce Hourly Timesheet'!BX380</f>
        <v/>
      </c>
      <c r="AF104" t="str">
        <f>'UniWorkforce Hourly Timesheet'!BY380</f>
        <v/>
      </c>
      <c r="AG104" t="str">
        <f>'UniWorkforce Hourly Timesheet'!BZ380</f>
        <v/>
      </c>
      <c r="AH104" t="str">
        <f>'UniWorkforce Hourly Timesheet'!CA380</f>
        <v/>
      </c>
      <c r="AI104" t="str">
        <f>'UniWorkforce Hourly Timesheet'!CB380</f>
        <v/>
      </c>
      <c r="AJ104" t="str">
        <f>'UniWorkforce Hourly Timesheet'!CG380</f>
        <v/>
      </c>
      <c r="AK104" t="str">
        <f>'UniWorkforce Hourly Timesheet'!CH380</f>
        <v/>
      </c>
      <c r="AL104" t="str">
        <f>'UniWorkforce Hourly Timesheet'!CI380</f>
        <v/>
      </c>
    </row>
    <row r="105" spans="1:38" x14ac:dyDescent="0.25">
      <c r="A105" t="str">
        <f>IF(AND(E104="",E105=""),"",IF(E105="","&lt;EOD&gt;",TEXT('UniWorkforce Hourly Timesheet'!$Y$6,"0000000")))</f>
        <v/>
      </c>
      <c r="B105" t="str">
        <f>IF(E105="","",'UniWorkforce Hourly Timesheet'!$D$4)</f>
        <v/>
      </c>
      <c r="C105" t="str">
        <f>IF(E105="","",'UniWorkforce Hourly Timesheet'!$Y$4)</f>
        <v/>
      </c>
      <c r="D105" t="str">
        <f>IF(E105="","",'UniWorkforce Hourly Timesheet'!$X$113)</f>
        <v/>
      </c>
      <c r="E105" t="str">
        <f>'UniWorkforce Hourly Timesheet'!AX381</f>
        <v/>
      </c>
      <c r="F105" t="str">
        <f>'UniWorkforce Hourly Timesheet'!AY381</f>
        <v/>
      </c>
      <c r="G105" t="str">
        <f>'UniWorkforce Hourly Timesheet'!AZ381</f>
        <v/>
      </c>
      <c r="H105" t="str">
        <f>'UniWorkforce Hourly Timesheet'!BA381</f>
        <v/>
      </c>
      <c r="I105" t="str">
        <f>'UniWorkforce Hourly Timesheet'!BB381</f>
        <v/>
      </c>
      <c r="J105" t="str">
        <f>'UniWorkforce Hourly Timesheet'!BC381</f>
        <v/>
      </c>
      <c r="K105" t="str">
        <f>'UniWorkforce Hourly Timesheet'!BD381</f>
        <v/>
      </c>
      <c r="L105" t="str">
        <f>'UniWorkforce Hourly Timesheet'!BE381</f>
        <v/>
      </c>
      <c r="M105" t="str">
        <f>'UniWorkforce Hourly Timesheet'!BF381</f>
        <v/>
      </c>
      <c r="N105" t="str">
        <f>'UniWorkforce Hourly Timesheet'!BG381</f>
        <v/>
      </c>
      <c r="O105" t="str">
        <f>'UniWorkforce Hourly Timesheet'!BH381</f>
        <v/>
      </c>
      <c r="P105" t="str">
        <f>'UniWorkforce Hourly Timesheet'!BI381</f>
        <v/>
      </c>
      <c r="Q105" t="str">
        <f>'UniWorkforce Hourly Timesheet'!BJ381</f>
        <v/>
      </c>
      <c r="R105" t="str">
        <f>'UniWorkforce Hourly Timesheet'!BK381</f>
        <v/>
      </c>
      <c r="S105" t="str">
        <f>'UniWorkforce Hourly Timesheet'!BL381</f>
        <v/>
      </c>
      <c r="T105" t="str">
        <f>'UniWorkforce Hourly Timesheet'!BM381</f>
        <v/>
      </c>
      <c r="U105" t="str">
        <f>'UniWorkforce Hourly Timesheet'!BN381</f>
        <v/>
      </c>
      <c r="V105" t="str">
        <f>'UniWorkforce Hourly Timesheet'!BO381</f>
        <v/>
      </c>
      <c r="W105" t="str">
        <f>'UniWorkforce Hourly Timesheet'!BP381</f>
        <v/>
      </c>
      <c r="X105" t="str">
        <f>'UniWorkforce Hourly Timesheet'!BQ381</f>
        <v/>
      </c>
      <c r="Y105" t="str">
        <f>'UniWorkforce Hourly Timesheet'!BR381</f>
        <v/>
      </c>
      <c r="Z105" t="str">
        <f>'UniWorkforce Hourly Timesheet'!BS381</f>
        <v/>
      </c>
      <c r="AA105" t="str">
        <f>'UniWorkforce Hourly Timesheet'!BT381</f>
        <v/>
      </c>
      <c r="AB105" t="str">
        <f>'UniWorkforce Hourly Timesheet'!BU381</f>
        <v/>
      </c>
      <c r="AC105" t="str">
        <f>'UniWorkforce Hourly Timesheet'!BV381</f>
        <v/>
      </c>
      <c r="AD105" t="str">
        <f>'UniWorkforce Hourly Timesheet'!BW381</f>
        <v/>
      </c>
      <c r="AE105" t="str">
        <f>'UniWorkforce Hourly Timesheet'!BX381</f>
        <v/>
      </c>
      <c r="AF105" t="str">
        <f>'UniWorkforce Hourly Timesheet'!BY381</f>
        <v/>
      </c>
      <c r="AG105" t="str">
        <f>'UniWorkforce Hourly Timesheet'!BZ381</f>
        <v/>
      </c>
      <c r="AH105" t="str">
        <f>'UniWorkforce Hourly Timesheet'!CA381</f>
        <v/>
      </c>
      <c r="AI105" t="str">
        <f>'UniWorkforce Hourly Timesheet'!CB381</f>
        <v/>
      </c>
      <c r="AJ105" t="str">
        <f>'UniWorkforce Hourly Timesheet'!CG381</f>
        <v/>
      </c>
      <c r="AK105" t="str">
        <f>'UniWorkforce Hourly Timesheet'!CH381</f>
        <v/>
      </c>
      <c r="AL105" t="str">
        <f>'UniWorkforce Hourly Timesheet'!CI381</f>
        <v/>
      </c>
    </row>
    <row r="106" spans="1:38" x14ac:dyDescent="0.25">
      <c r="A106" t="str">
        <f>IF(AND(E105="",E106=""),"",IF(E106="","&lt;EOD&gt;",TEXT('UniWorkforce Hourly Timesheet'!$Y$6,"0000000")))</f>
        <v/>
      </c>
      <c r="B106" t="str">
        <f>IF(E106="","",'UniWorkforce Hourly Timesheet'!$D$4)</f>
        <v/>
      </c>
      <c r="C106" t="str">
        <f>IF(E106="","",'UniWorkforce Hourly Timesheet'!$Y$4)</f>
        <v/>
      </c>
      <c r="D106" t="str">
        <f>IF(E106="","",'UniWorkforce Hourly Timesheet'!$X$113)</f>
        <v/>
      </c>
      <c r="E106" t="str">
        <f>'UniWorkforce Hourly Timesheet'!AX382</f>
        <v/>
      </c>
      <c r="F106" t="str">
        <f>'UniWorkforce Hourly Timesheet'!AY382</f>
        <v/>
      </c>
      <c r="G106" t="str">
        <f>'UniWorkforce Hourly Timesheet'!AZ382</f>
        <v/>
      </c>
      <c r="H106" t="str">
        <f>'UniWorkforce Hourly Timesheet'!BA382</f>
        <v/>
      </c>
      <c r="I106" t="str">
        <f>'UniWorkforce Hourly Timesheet'!BB382</f>
        <v/>
      </c>
      <c r="J106" t="str">
        <f>'UniWorkforce Hourly Timesheet'!BC382</f>
        <v/>
      </c>
      <c r="K106" t="str">
        <f>'UniWorkforce Hourly Timesheet'!BD382</f>
        <v/>
      </c>
      <c r="L106" t="str">
        <f>'UniWorkforce Hourly Timesheet'!BE382</f>
        <v/>
      </c>
      <c r="M106" t="str">
        <f>'UniWorkforce Hourly Timesheet'!BF382</f>
        <v/>
      </c>
      <c r="N106" t="str">
        <f>'UniWorkforce Hourly Timesheet'!BG382</f>
        <v/>
      </c>
      <c r="O106" t="str">
        <f>'UniWorkforce Hourly Timesheet'!BH382</f>
        <v/>
      </c>
      <c r="P106" t="str">
        <f>'UniWorkforce Hourly Timesheet'!BI382</f>
        <v/>
      </c>
      <c r="Q106" t="str">
        <f>'UniWorkforce Hourly Timesheet'!BJ382</f>
        <v/>
      </c>
      <c r="R106" t="str">
        <f>'UniWorkforce Hourly Timesheet'!BK382</f>
        <v/>
      </c>
      <c r="S106" t="str">
        <f>'UniWorkforce Hourly Timesheet'!BL382</f>
        <v/>
      </c>
      <c r="T106" t="str">
        <f>'UniWorkforce Hourly Timesheet'!BM382</f>
        <v/>
      </c>
      <c r="U106" t="str">
        <f>'UniWorkforce Hourly Timesheet'!BN382</f>
        <v/>
      </c>
      <c r="V106" t="str">
        <f>'UniWorkforce Hourly Timesheet'!BO382</f>
        <v/>
      </c>
      <c r="W106" t="str">
        <f>'UniWorkforce Hourly Timesheet'!BP382</f>
        <v/>
      </c>
      <c r="X106" t="str">
        <f>'UniWorkforce Hourly Timesheet'!BQ382</f>
        <v/>
      </c>
      <c r="Y106" t="str">
        <f>'UniWorkforce Hourly Timesheet'!BR382</f>
        <v/>
      </c>
      <c r="Z106" t="str">
        <f>'UniWorkforce Hourly Timesheet'!BS382</f>
        <v/>
      </c>
      <c r="AA106" t="str">
        <f>'UniWorkforce Hourly Timesheet'!BT382</f>
        <v/>
      </c>
      <c r="AB106" t="str">
        <f>'UniWorkforce Hourly Timesheet'!BU382</f>
        <v/>
      </c>
      <c r="AC106" t="str">
        <f>'UniWorkforce Hourly Timesheet'!BV382</f>
        <v/>
      </c>
      <c r="AD106" t="str">
        <f>'UniWorkforce Hourly Timesheet'!BW382</f>
        <v/>
      </c>
      <c r="AE106" t="str">
        <f>'UniWorkforce Hourly Timesheet'!BX382</f>
        <v/>
      </c>
      <c r="AF106" t="str">
        <f>'UniWorkforce Hourly Timesheet'!BY382</f>
        <v/>
      </c>
      <c r="AG106" t="str">
        <f>'UniWorkforce Hourly Timesheet'!BZ382</f>
        <v/>
      </c>
      <c r="AH106" t="str">
        <f>'UniWorkforce Hourly Timesheet'!CA382</f>
        <v/>
      </c>
      <c r="AI106" t="str">
        <f>'UniWorkforce Hourly Timesheet'!CB382</f>
        <v/>
      </c>
      <c r="AJ106" t="str">
        <f>'UniWorkforce Hourly Timesheet'!CG382</f>
        <v/>
      </c>
      <c r="AK106" t="str">
        <f>'UniWorkforce Hourly Timesheet'!CH382</f>
        <v/>
      </c>
      <c r="AL106" t="str">
        <f>'UniWorkforce Hourly Timesheet'!CI382</f>
        <v/>
      </c>
    </row>
    <row r="107" spans="1:38" x14ac:dyDescent="0.25">
      <c r="A107" t="str">
        <f>IF(AND(E106="",E107=""),"",IF(E107="","&lt;EOD&gt;",TEXT('UniWorkforce Hourly Timesheet'!$Y$6,"0000000")))</f>
        <v/>
      </c>
      <c r="B107" t="str">
        <f>IF(E107="","",'UniWorkforce Hourly Timesheet'!$D$4)</f>
        <v/>
      </c>
      <c r="C107" t="str">
        <f>IF(E107="","",'UniWorkforce Hourly Timesheet'!$Y$4)</f>
        <v/>
      </c>
      <c r="D107" t="str">
        <f>IF(E107="","",'UniWorkforce Hourly Timesheet'!$X$113)</f>
        <v/>
      </c>
      <c r="E107" t="str">
        <f>'UniWorkforce Hourly Timesheet'!AX383</f>
        <v/>
      </c>
      <c r="F107" t="str">
        <f>'UniWorkforce Hourly Timesheet'!AY383</f>
        <v/>
      </c>
      <c r="G107" t="str">
        <f>'UniWorkforce Hourly Timesheet'!AZ383</f>
        <v/>
      </c>
      <c r="H107" t="str">
        <f>'UniWorkforce Hourly Timesheet'!BA383</f>
        <v/>
      </c>
      <c r="I107" t="str">
        <f>'UniWorkforce Hourly Timesheet'!BB383</f>
        <v/>
      </c>
      <c r="J107" t="str">
        <f>'UniWorkforce Hourly Timesheet'!BC383</f>
        <v/>
      </c>
      <c r="K107" t="str">
        <f>'UniWorkforce Hourly Timesheet'!BD383</f>
        <v/>
      </c>
      <c r="L107" t="str">
        <f>'UniWorkforce Hourly Timesheet'!BE383</f>
        <v/>
      </c>
      <c r="M107" t="str">
        <f>'UniWorkforce Hourly Timesheet'!BF383</f>
        <v/>
      </c>
      <c r="N107" t="str">
        <f>'UniWorkforce Hourly Timesheet'!BG383</f>
        <v/>
      </c>
      <c r="O107" t="str">
        <f>'UniWorkforce Hourly Timesheet'!BH383</f>
        <v/>
      </c>
      <c r="P107" t="str">
        <f>'UniWorkforce Hourly Timesheet'!BI383</f>
        <v/>
      </c>
      <c r="Q107" t="str">
        <f>'UniWorkforce Hourly Timesheet'!BJ383</f>
        <v/>
      </c>
      <c r="R107" t="str">
        <f>'UniWorkforce Hourly Timesheet'!BK383</f>
        <v/>
      </c>
      <c r="S107" t="str">
        <f>'UniWorkforce Hourly Timesheet'!BL383</f>
        <v/>
      </c>
      <c r="T107" t="str">
        <f>'UniWorkforce Hourly Timesheet'!BM383</f>
        <v/>
      </c>
      <c r="U107" t="str">
        <f>'UniWorkforce Hourly Timesheet'!BN383</f>
        <v/>
      </c>
      <c r="V107" t="str">
        <f>'UniWorkforce Hourly Timesheet'!BO383</f>
        <v/>
      </c>
      <c r="W107" t="str">
        <f>'UniWorkforce Hourly Timesheet'!BP383</f>
        <v/>
      </c>
      <c r="X107" t="str">
        <f>'UniWorkforce Hourly Timesheet'!BQ383</f>
        <v/>
      </c>
      <c r="Y107" t="str">
        <f>'UniWorkforce Hourly Timesheet'!BR383</f>
        <v/>
      </c>
      <c r="Z107" t="str">
        <f>'UniWorkforce Hourly Timesheet'!BS383</f>
        <v/>
      </c>
      <c r="AA107" t="str">
        <f>'UniWorkforce Hourly Timesheet'!BT383</f>
        <v/>
      </c>
      <c r="AB107" t="str">
        <f>'UniWorkforce Hourly Timesheet'!BU383</f>
        <v/>
      </c>
      <c r="AC107" t="str">
        <f>'UniWorkforce Hourly Timesheet'!BV383</f>
        <v/>
      </c>
      <c r="AD107" t="str">
        <f>'UniWorkforce Hourly Timesheet'!BW383</f>
        <v/>
      </c>
      <c r="AE107" t="str">
        <f>'UniWorkforce Hourly Timesheet'!BX383</f>
        <v/>
      </c>
      <c r="AF107" t="str">
        <f>'UniWorkforce Hourly Timesheet'!BY383</f>
        <v/>
      </c>
      <c r="AG107" t="str">
        <f>'UniWorkforce Hourly Timesheet'!BZ383</f>
        <v/>
      </c>
      <c r="AH107" t="str">
        <f>'UniWorkforce Hourly Timesheet'!CA383</f>
        <v/>
      </c>
      <c r="AI107" t="str">
        <f>'UniWorkforce Hourly Timesheet'!CB383</f>
        <v/>
      </c>
      <c r="AJ107" t="str">
        <f>'UniWorkforce Hourly Timesheet'!CG383</f>
        <v/>
      </c>
      <c r="AK107" t="str">
        <f>'UniWorkforce Hourly Timesheet'!CH383</f>
        <v/>
      </c>
      <c r="AL107" t="str">
        <f>'UniWorkforce Hourly Timesheet'!CI383</f>
        <v/>
      </c>
    </row>
    <row r="108" spans="1:38" x14ac:dyDescent="0.25">
      <c r="A108" t="str">
        <f>IF(AND(E107="",E108=""),"",IF(E108="","&lt;EOD&gt;",TEXT('UniWorkforce Hourly Timesheet'!$Y$6,"0000000")))</f>
        <v/>
      </c>
      <c r="B108" t="str">
        <f>IF(E108="","",'UniWorkforce Hourly Timesheet'!$D$4)</f>
        <v/>
      </c>
      <c r="C108" t="str">
        <f>IF(E108="","",'UniWorkforce Hourly Timesheet'!$Y$4)</f>
        <v/>
      </c>
      <c r="D108" t="str">
        <f>IF(E108="","",'UniWorkforce Hourly Timesheet'!$X$113)</f>
        <v/>
      </c>
      <c r="E108" t="str">
        <f>'UniWorkforce Hourly Timesheet'!AX384</f>
        <v/>
      </c>
      <c r="F108" t="str">
        <f>'UniWorkforce Hourly Timesheet'!AY384</f>
        <v/>
      </c>
      <c r="G108" t="str">
        <f>'UniWorkforce Hourly Timesheet'!AZ384</f>
        <v/>
      </c>
      <c r="H108" t="str">
        <f>'UniWorkforce Hourly Timesheet'!BA384</f>
        <v/>
      </c>
      <c r="I108" t="str">
        <f>'UniWorkforce Hourly Timesheet'!BB384</f>
        <v/>
      </c>
      <c r="J108" t="str">
        <f>'UniWorkforce Hourly Timesheet'!BC384</f>
        <v/>
      </c>
      <c r="K108" t="str">
        <f>'UniWorkforce Hourly Timesheet'!BD384</f>
        <v/>
      </c>
      <c r="L108" t="str">
        <f>'UniWorkforce Hourly Timesheet'!BE384</f>
        <v/>
      </c>
      <c r="M108" t="str">
        <f>'UniWorkforce Hourly Timesheet'!BF384</f>
        <v/>
      </c>
      <c r="N108" t="str">
        <f>'UniWorkforce Hourly Timesheet'!BG384</f>
        <v/>
      </c>
      <c r="O108" t="str">
        <f>'UniWorkforce Hourly Timesheet'!BH384</f>
        <v/>
      </c>
      <c r="P108" t="str">
        <f>'UniWorkforce Hourly Timesheet'!BI384</f>
        <v/>
      </c>
      <c r="Q108" t="str">
        <f>'UniWorkforce Hourly Timesheet'!BJ384</f>
        <v/>
      </c>
      <c r="R108" t="str">
        <f>'UniWorkforce Hourly Timesheet'!BK384</f>
        <v/>
      </c>
      <c r="S108" t="str">
        <f>'UniWorkforce Hourly Timesheet'!BL384</f>
        <v/>
      </c>
      <c r="T108" t="str">
        <f>'UniWorkforce Hourly Timesheet'!BM384</f>
        <v/>
      </c>
      <c r="U108" t="str">
        <f>'UniWorkforce Hourly Timesheet'!BN384</f>
        <v/>
      </c>
      <c r="V108" t="str">
        <f>'UniWorkforce Hourly Timesheet'!BO384</f>
        <v/>
      </c>
      <c r="W108" t="str">
        <f>'UniWorkforce Hourly Timesheet'!BP384</f>
        <v/>
      </c>
      <c r="X108" t="str">
        <f>'UniWorkforce Hourly Timesheet'!BQ384</f>
        <v/>
      </c>
      <c r="Y108" t="str">
        <f>'UniWorkforce Hourly Timesheet'!BR384</f>
        <v/>
      </c>
      <c r="Z108" t="str">
        <f>'UniWorkforce Hourly Timesheet'!BS384</f>
        <v/>
      </c>
      <c r="AA108" t="str">
        <f>'UniWorkforce Hourly Timesheet'!BT384</f>
        <v/>
      </c>
      <c r="AB108" t="str">
        <f>'UniWorkforce Hourly Timesheet'!BU384</f>
        <v/>
      </c>
      <c r="AC108" t="str">
        <f>'UniWorkforce Hourly Timesheet'!BV384</f>
        <v/>
      </c>
      <c r="AD108" t="str">
        <f>'UniWorkforce Hourly Timesheet'!BW384</f>
        <v/>
      </c>
      <c r="AE108" t="str">
        <f>'UniWorkforce Hourly Timesheet'!BX384</f>
        <v/>
      </c>
      <c r="AF108" t="str">
        <f>'UniWorkforce Hourly Timesheet'!BY384</f>
        <v/>
      </c>
      <c r="AG108" t="str">
        <f>'UniWorkforce Hourly Timesheet'!BZ384</f>
        <v/>
      </c>
      <c r="AH108" t="str">
        <f>'UniWorkforce Hourly Timesheet'!CA384</f>
        <v/>
      </c>
      <c r="AI108" t="str">
        <f>'UniWorkforce Hourly Timesheet'!CB384</f>
        <v/>
      </c>
      <c r="AJ108" t="str">
        <f>'UniWorkforce Hourly Timesheet'!CG384</f>
        <v/>
      </c>
      <c r="AK108" t="str">
        <f>'UniWorkforce Hourly Timesheet'!CH384</f>
        <v/>
      </c>
      <c r="AL108" t="str">
        <f>'UniWorkforce Hourly Timesheet'!CI384</f>
        <v/>
      </c>
    </row>
    <row r="109" spans="1:38" x14ac:dyDescent="0.25">
      <c r="A109" t="str">
        <f>IF(AND(E108="",E109=""),"",IF(E109="","&lt;EOD&gt;",TEXT('UniWorkforce Hourly Timesheet'!$Y$6,"0000000")))</f>
        <v/>
      </c>
      <c r="B109" t="str">
        <f>IF(E109="","",'UniWorkforce Hourly Timesheet'!$D$4)</f>
        <v/>
      </c>
      <c r="C109" t="str">
        <f>IF(E109="","",'UniWorkforce Hourly Timesheet'!$Y$4)</f>
        <v/>
      </c>
      <c r="D109" t="str">
        <f>IF(E109="","",'UniWorkforce Hourly Timesheet'!$X$113)</f>
        <v/>
      </c>
      <c r="E109" t="str">
        <f>'UniWorkforce Hourly Timesheet'!AX385</f>
        <v/>
      </c>
      <c r="F109" t="str">
        <f>'UniWorkforce Hourly Timesheet'!AY385</f>
        <v/>
      </c>
      <c r="G109" t="str">
        <f>'UniWorkforce Hourly Timesheet'!AZ385</f>
        <v/>
      </c>
      <c r="H109" t="str">
        <f>'UniWorkforce Hourly Timesheet'!BA385</f>
        <v/>
      </c>
      <c r="I109" t="str">
        <f>'UniWorkforce Hourly Timesheet'!BB385</f>
        <v/>
      </c>
      <c r="J109" t="str">
        <f>'UniWorkforce Hourly Timesheet'!BC385</f>
        <v/>
      </c>
      <c r="K109" t="str">
        <f>'UniWorkforce Hourly Timesheet'!BD385</f>
        <v/>
      </c>
      <c r="L109" t="str">
        <f>'UniWorkforce Hourly Timesheet'!BE385</f>
        <v/>
      </c>
      <c r="M109" t="str">
        <f>'UniWorkforce Hourly Timesheet'!BF385</f>
        <v/>
      </c>
      <c r="N109" t="str">
        <f>'UniWorkforce Hourly Timesheet'!BG385</f>
        <v/>
      </c>
      <c r="O109" t="str">
        <f>'UniWorkforce Hourly Timesheet'!BH385</f>
        <v/>
      </c>
      <c r="P109" t="str">
        <f>'UniWorkforce Hourly Timesheet'!BI385</f>
        <v/>
      </c>
      <c r="Q109" t="str">
        <f>'UniWorkforce Hourly Timesheet'!BJ385</f>
        <v/>
      </c>
      <c r="R109" t="str">
        <f>'UniWorkforce Hourly Timesheet'!BK385</f>
        <v/>
      </c>
      <c r="S109" t="str">
        <f>'UniWorkforce Hourly Timesheet'!BL385</f>
        <v/>
      </c>
      <c r="T109" t="str">
        <f>'UniWorkforce Hourly Timesheet'!BM385</f>
        <v/>
      </c>
      <c r="U109" t="str">
        <f>'UniWorkforce Hourly Timesheet'!BN385</f>
        <v/>
      </c>
      <c r="V109" t="str">
        <f>'UniWorkforce Hourly Timesheet'!BO385</f>
        <v/>
      </c>
      <c r="W109" t="str">
        <f>'UniWorkforce Hourly Timesheet'!BP385</f>
        <v/>
      </c>
      <c r="X109" t="str">
        <f>'UniWorkforce Hourly Timesheet'!BQ385</f>
        <v/>
      </c>
      <c r="Y109" t="str">
        <f>'UniWorkforce Hourly Timesheet'!BR385</f>
        <v/>
      </c>
      <c r="Z109" t="str">
        <f>'UniWorkforce Hourly Timesheet'!BS385</f>
        <v/>
      </c>
      <c r="AA109" t="str">
        <f>'UniWorkforce Hourly Timesheet'!BT385</f>
        <v/>
      </c>
      <c r="AB109" t="str">
        <f>'UniWorkforce Hourly Timesheet'!BU385</f>
        <v/>
      </c>
      <c r="AC109" t="str">
        <f>'UniWorkforce Hourly Timesheet'!BV385</f>
        <v/>
      </c>
      <c r="AD109" t="str">
        <f>'UniWorkforce Hourly Timesheet'!BW385</f>
        <v/>
      </c>
      <c r="AE109" t="str">
        <f>'UniWorkforce Hourly Timesheet'!BX385</f>
        <v/>
      </c>
      <c r="AF109" t="str">
        <f>'UniWorkforce Hourly Timesheet'!BY385</f>
        <v/>
      </c>
      <c r="AG109" t="str">
        <f>'UniWorkforce Hourly Timesheet'!BZ385</f>
        <v/>
      </c>
      <c r="AH109" t="str">
        <f>'UniWorkforce Hourly Timesheet'!CA385</f>
        <v/>
      </c>
      <c r="AI109" t="str">
        <f>'UniWorkforce Hourly Timesheet'!CB385</f>
        <v/>
      </c>
      <c r="AJ109" t="str">
        <f>'UniWorkforce Hourly Timesheet'!CG385</f>
        <v/>
      </c>
      <c r="AK109" t="str">
        <f>'UniWorkforce Hourly Timesheet'!CH385</f>
        <v/>
      </c>
      <c r="AL109" t="str">
        <f>'UniWorkforce Hourly Timesheet'!CI385</f>
        <v/>
      </c>
    </row>
    <row r="110" spans="1:38" x14ac:dyDescent="0.25">
      <c r="A110" t="str">
        <f>IF(AND(E109="",E110=""),"",IF(E110="","&lt;EOD&gt;",TEXT('UniWorkforce Hourly Timesheet'!$Y$6,"0000000")))</f>
        <v/>
      </c>
      <c r="B110" t="str">
        <f>IF(E110="","",'UniWorkforce Hourly Timesheet'!$D$4)</f>
        <v/>
      </c>
      <c r="C110" t="str">
        <f>IF(E110="","",'UniWorkforce Hourly Timesheet'!$Y$4)</f>
        <v/>
      </c>
      <c r="D110" t="str">
        <f>IF(E110="","",'UniWorkforce Hourly Timesheet'!$X$113)</f>
        <v/>
      </c>
      <c r="E110" t="str">
        <f>'UniWorkforce Hourly Timesheet'!AX386</f>
        <v/>
      </c>
      <c r="F110" t="str">
        <f>'UniWorkforce Hourly Timesheet'!AY386</f>
        <v/>
      </c>
      <c r="G110" t="str">
        <f>'UniWorkforce Hourly Timesheet'!AZ386</f>
        <v/>
      </c>
      <c r="H110" t="str">
        <f>'UniWorkforce Hourly Timesheet'!BA386</f>
        <v/>
      </c>
      <c r="I110" t="str">
        <f>'UniWorkforce Hourly Timesheet'!BB386</f>
        <v/>
      </c>
      <c r="J110" t="str">
        <f>'UniWorkforce Hourly Timesheet'!BC386</f>
        <v/>
      </c>
      <c r="K110" t="str">
        <f>'UniWorkforce Hourly Timesheet'!BD386</f>
        <v/>
      </c>
      <c r="L110" t="str">
        <f>'UniWorkforce Hourly Timesheet'!BE386</f>
        <v/>
      </c>
      <c r="M110" t="str">
        <f>'UniWorkforce Hourly Timesheet'!BF386</f>
        <v/>
      </c>
      <c r="N110" t="str">
        <f>'UniWorkforce Hourly Timesheet'!BG386</f>
        <v/>
      </c>
      <c r="O110" t="str">
        <f>'UniWorkforce Hourly Timesheet'!BH386</f>
        <v/>
      </c>
      <c r="P110" t="str">
        <f>'UniWorkforce Hourly Timesheet'!BI386</f>
        <v/>
      </c>
      <c r="Q110" t="str">
        <f>'UniWorkforce Hourly Timesheet'!BJ386</f>
        <v/>
      </c>
      <c r="R110" t="str">
        <f>'UniWorkforce Hourly Timesheet'!BK386</f>
        <v/>
      </c>
      <c r="S110" t="str">
        <f>'UniWorkforce Hourly Timesheet'!BL386</f>
        <v/>
      </c>
      <c r="T110" t="str">
        <f>'UniWorkforce Hourly Timesheet'!BM386</f>
        <v/>
      </c>
      <c r="U110" t="str">
        <f>'UniWorkforce Hourly Timesheet'!BN386</f>
        <v/>
      </c>
      <c r="V110" t="str">
        <f>'UniWorkforce Hourly Timesheet'!BO386</f>
        <v/>
      </c>
      <c r="W110" t="str">
        <f>'UniWorkforce Hourly Timesheet'!BP386</f>
        <v/>
      </c>
      <c r="X110" t="str">
        <f>'UniWorkforce Hourly Timesheet'!BQ386</f>
        <v/>
      </c>
      <c r="Y110" t="str">
        <f>'UniWorkforce Hourly Timesheet'!BR386</f>
        <v/>
      </c>
      <c r="Z110" t="str">
        <f>'UniWorkforce Hourly Timesheet'!BS386</f>
        <v/>
      </c>
      <c r="AA110" t="str">
        <f>'UniWorkforce Hourly Timesheet'!BT386</f>
        <v/>
      </c>
      <c r="AB110" t="str">
        <f>'UniWorkforce Hourly Timesheet'!BU386</f>
        <v/>
      </c>
      <c r="AC110" t="str">
        <f>'UniWorkforce Hourly Timesheet'!BV386</f>
        <v/>
      </c>
      <c r="AD110" t="str">
        <f>'UniWorkforce Hourly Timesheet'!BW386</f>
        <v/>
      </c>
      <c r="AE110" t="str">
        <f>'UniWorkforce Hourly Timesheet'!BX386</f>
        <v/>
      </c>
      <c r="AF110" t="str">
        <f>'UniWorkforce Hourly Timesheet'!BY386</f>
        <v/>
      </c>
      <c r="AG110" t="str">
        <f>'UniWorkforce Hourly Timesheet'!BZ386</f>
        <v/>
      </c>
      <c r="AH110" t="str">
        <f>'UniWorkforce Hourly Timesheet'!CA386</f>
        <v/>
      </c>
      <c r="AI110" t="str">
        <f>'UniWorkforce Hourly Timesheet'!CB386</f>
        <v/>
      </c>
      <c r="AJ110" t="str">
        <f>'UniWorkforce Hourly Timesheet'!CG386</f>
        <v/>
      </c>
      <c r="AK110" t="str">
        <f>'UniWorkforce Hourly Timesheet'!CH386</f>
        <v/>
      </c>
      <c r="AL110" t="str">
        <f>'UniWorkforce Hourly Timesheet'!CI386</f>
        <v/>
      </c>
    </row>
    <row r="111" spans="1:38" x14ac:dyDescent="0.25">
      <c r="A111" t="str">
        <f>IF(AND(E110="",E111=""),"",IF(E111="","&lt;EOD&gt;",TEXT('UniWorkforce Hourly Timesheet'!$Y$6,"0000000")))</f>
        <v/>
      </c>
      <c r="B111" t="str">
        <f>IF(E111="","",'UniWorkforce Hourly Timesheet'!$D$4)</f>
        <v/>
      </c>
      <c r="C111" t="str">
        <f>IF(E111="","",'UniWorkforce Hourly Timesheet'!$Y$4)</f>
        <v/>
      </c>
      <c r="D111" t="str">
        <f>IF(E111="","",'UniWorkforce Hourly Timesheet'!$X$113)</f>
        <v/>
      </c>
      <c r="E111" t="str">
        <f>'UniWorkforce Hourly Timesheet'!AX387</f>
        <v/>
      </c>
      <c r="F111" t="str">
        <f>'UniWorkforce Hourly Timesheet'!AY387</f>
        <v/>
      </c>
      <c r="G111" t="str">
        <f>'UniWorkforce Hourly Timesheet'!AZ387</f>
        <v/>
      </c>
      <c r="H111" t="str">
        <f>'UniWorkforce Hourly Timesheet'!BA387</f>
        <v/>
      </c>
      <c r="I111" t="str">
        <f>'UniWorkforce Hourly Timesheet'!BB387</f>
        <v/>
      </c>
      <c r="J111" t="str">
        <f>'UniWorkforce Hourly Timesheet'!BC387</f>
        <v/>
      </c>
      <c r="K111" t="str">
        <f>'UniWorkforce Hourly Timesheet'!BD387</f>
        <v/>
      </c>
      <c r="L111" t="str">
        <f>'UniWorkforce Hourly Timesheet'!BE387</f>
        <v/>
      </c>
      <c r="M111" t="str">
        <f>'UniWorkforce Hourly Timesheet'!BF387</f>
        <v/>
      </c>
      <c r="N111" t="str">
        <f>'UniWorkforce Hourly Timesheet'!BG387</f>
        <v/>
      </c>
      <c r="O111" t="str">
        <f>'UniWorkforce Hourly Timesheet'!BH387</f>
        <v/>
      </c>
      <c r="P111" t="str">
        <f>'UniWorkforce Hourly Timesheet'!BI387</f>
        <v/>
      </c>
      <c r="Q111" t="str">
        <f>'UniWorkforce Hourly Timesheet'!BJ387</f>
        <v/>
      </c>
      <c r="R111" t="str">
        <f>'UniWorkforce Hourly Timesheet'!BK387</f>
        <v/>
      </c>
      <c r="S111" t="str">
        <f>'UniWorkforce Hourly Timesheet'!BL387</f>
        <v/>
      </c>
      <c r="T111" t="str">
        <f>'UniWorkforce Hourly Timesheet'!BM387</f>
        <v/>
      </c>
      <c r="U111" t="str">
        <f>'UniWorkforce Hourly Timesheet'!BN387</f>
        <v/>
      </c>
      <c r="V111" t="str">
        <f>'UniWorkforce Hourly Timesheet'!BO387</f>
        <v/>
      </c>
      <c r="W111" t="str">
        <f>'UniWorkforce Hourly Timesheet'!BP387</f>
        <v/>
      </c>
      <c r="X111" t="str">
        <f>'UniWorkforce Hourly Timesheet'!BQ387</f>
        <v/>
      </c>
      <c r="Y111" t="str">
        <f>'UniWorkforce Hourly Timesheet'!BR387</f>
        <v/>
      </c>
      <c r="Z111" t="str">
        <f>'UniWorkforce Hourly Timesheet'!BS387</f>
        <v/>
      </c>
      <c r="AA111" t="str">
        <f>'UniWorkforce Hourly Timesheet'!BT387</f>
        <v/>
      </c>
      <c r="AB111" t="str">
        <f>'UniWorkforce Hourly Timesheet'!BU387</f>
        <v/>
      </c>
      <c r="AC111" t="str">
        <f>'UniWorkforce Hourly Timesheet'!BV387</f>
        <v/>
      </c>
      <c r="AD111" t="str">
        <f>'UniWorkforce Hourly Timesheet'!BW387</f>
        <v/>
      </c>
      <c r="AE111" t="str">
        <f>'UniWorkforce Hourly Timesheet'!BX387</f>
        <v/>
      </c>
      <c r="AF111" t="str">
        <f>'UniWorkforce Hourly Timesheet'!BY387</f>
        <v/>
      </c>
      <c r="AG111" t="str">
        <f>'UniWorkforce Hourly Timesheet'!BZ387</f>
        <v/>
      </c>
      <c r="AH111" t="str">
        <f>'UniWorkforce Hourly Timesheet'!CA387</f>
        <v/>
      </c>
      <c r="AI111" t="str">
        <f>'UniWorkforce Hourly Timesheet'!CB387</f>
        <v/>
      </c>
      <c r="AJ111" t="str">
        <f>'UniWorkforce Hourly Timesheet'!CG387</f>
        <v/>
      </c>
      <c r="AK111" t="str">
        <f>'UniWorkforce Hourly Timesheet'!CH387</f>
        <v/>
      </c>
      <c r="AL111" t="str">
        <f>'UniWorkforce Hourly Timesheet'!CI387</f>
        <v/>
      </c>
    </row>
    <row r="112" spans="1:38" x14ac:dyDescent="0.25">
      <c r="A112" t="str">
        <f>IF(AND(E111="",E112=""),"",IF(E112="","&lt;EOD&gt;",TEXT('UniWorkforce Hourly Timesheet'!$Y$6,"0000000")))</f>
        <v/>
      </c>
      <c r="B112" t="str">
        <f>IF(E112="","",'UniWorkforce Hourly Timesheet'!$D$4)</f>
        <v/>
      </c>
      <c r="C112" t="str">
        <f>IF(E112="","",'UniWorkforce Hourly Timesheet'!$Y$4)</f>
        <v/>
      </c>
      <c r="D112" t="str">
        <f>IF(E112="","",'UniWorkforce Hourly Timesheet'!$X$113)</f>
        <v/>
      </c>
      <c r="E112" t="str">
        <f>'UniWorkforce Hourly Timesheet'!AX388</f>
        <v/>
      </c>
      <c r="F112" t="str">
        <f>'UniWorkforce Hourly Timesheet'!AY388</f>
        <v/>
      </c>
      <c r="G112" t="str">
        <f>'UniWorkforce Hourly Timesheet'!AZ388</f>
        <v/>
      </c>
      <c r="H112" t="str">
        <f>'UniWorkforce Hourly Timesheet'!BA388</f>
        <v/>
      </c>
      <c r="I112" t="str">
        <f>'UniWorkforce Hourly Timesheet'!BB388</f>
        <v/>
      </c>
      <c r="J112" t="str">
        <f>'UniWorkforce Hourly Timesheet'!BC388</f>
        <v/>
      </c>
      <c r="K112" t="str">
        <f>'UniWorkforce Hourly Timesheet'!BD388</f>
        <v/>
      </c>
      <c r="L112" t="str">
        <f>'UniWorkforce Hourly Timesheet'!BE388</f>
        <v/>
      </c>
      <c r="M112" t="str">
        <f>'UniWorkforce Hourly Timesheet'!BF388</f>
        <v/>
      </c>
      <c r="N112" t="str">
        <f>'UniWorkforce Hourly Timesheet'!BG388</f>
        <v/>
      </c>
      <c r="O112" t="str">
        <f>'UniWorkforce Hourly Timesheet'!BH388</f>
        <v/>
      </c>
      <c r="P112" t="str">
        <f>'UniWorkforce Hourly Timesheet'!BI388</f>
        <v/>
      </c>
      <c r="Q112" t="str">
        <f>'UniWorkforce Hourly Timesheet'!BJ388</f>
        <v/>
      </c>
      <c r="R112" t="str">
        <f>'UniWorkforce Hourly Timesheet'!BK388</f>
        <v/>
      </c>
      <c r="S112" t="str">
        <f>'UniWorkforce Hourly Timesheet'!BL388</f>
        <v/>
      </c>
      <c r="T112" t="str">
        <f>'UniWorkforce Hourly Timesheet'!BM388</f>
        <v/>
      </c>
      <c r="U112" t="str">
        <f>'UniWorkforce Hourly Timesheet'!BN388</f>
        <v/>
      </c>
      <c r="V112" t="str">
        <f>'UniWorkforce Hourly Timesheet'!BO388</f>
        <v/>
      </c>
      <c r="W112" t="str">
        <f>'UniWorkforce Hourly Timesheet'!BP388</f>
        <v/>
      </c>
      <c r="X112" t="str">
        <f>'UniWorkforce Hourly Timesheet'!BQ388</f>
        <v/>
      </c>
      <c r="Y112" t="str">
        <f>'UniWorkforce Hourly Timesheet'!BR388</f>
        <v/>
      </c>
      <c r="Z112" t="str">
        <f>'UniWorkforce Hourly Timesheet'!BS388</f>
        <v/>
      </c>
      <c r="AA112" t="str">
        <f>'UniWorkforce Hourly Timesheet'!BT388</f>
        <v/>
      </c>
      <c r="AB112" t="str">
        <f>'UniWorkforce Hourly Timesheet'!BU388</f>
        <v/>
      </c>
      <c r="AC112" t="str">
        <f>'UniWorkforce Hourly Timesheet'!BV388</f>
        <v/>
      </c>
      <c r="AD112" t="str">
        <f>'UniWorkforce Hourly Timesheet'!BW388</f>
        <v/>
      </c>
      <c r="AE112" t="str">
        <f>'UniWorkforce Hourly Timesheet'!BX388</f>
        <v/>
      </c>
      <c r="AF112" t="str">
        <f>'UniWorkforce Hourly Timesheet'!BY388</f>
        <v/>
      </c>
      <c r="AG112" t="str">
        <f>'UniWorkforce Hourly Timesheet'!BZ388</f>
        <v/>
      </c>
      <c r="AH112" t="str">
        <f>'UniWorkforce Hourly Timesheet'!CA388</f>
        <v/>
      </c>
      <c r="AI112" t="str">
        <f>'UniWorkforce Hourly Timesheet'!CB388</f>
        <v/>
      </c>
      <c r="AJ112" t="str">
        <f>'UniWorkforce Hourly Timesheet'!CG388</f>
        <v/>
      </c>
      <c r="AK112" t="str">
        <f>'UniWorkforce Hourly Timesheet'!CH388</f>
        <v/>
      </c>
      <c r="AL112" t="str">
        <f>'UniWorkforce Hourly Timesheet'!CI388</f>
        <v/>
      </c>
    </row>
    <row r="113" spans="1:38" x14ac:dyDescent="0.25">
      <c r="A113" t="str">
        <f>IF(AND(E112="",E113=""),"",IF(E113="","&lt;EOD&gt;",TEXT('UniWorkforce Hourly Timesheet'!$Y$6,"0000000")))</f>
        <v/>
      </c>
      <c r="B113" t="str">
        <f>IF(E113="","",'UniWorkforce Hourly Timesheet'!$D$4)</f>
        <v/>
      </c>
      <c r="C113" t="str">
        <f>IF(E113="","",'UniWorkforce Hourly Timesheet'!$Y$4)</f>
        <v/>
      </c>
      <c r="D113" t="str">
        <f>IF(E113="","",'UniWorkforce Hourly Timesheet'!$X$113)</f>
        <v/>
      </c>
      <c r="E113" t="str">
        <f>'UniWorkforce Hourly Timesheet'!AX389</f>
        <v/>
      </c>
      <c r="F113" t="str">
        <f>'UniWorkforce Hourly Timesheet'!AY389</f>
        <v/>
      </c>
      <c r="G113" t="str">
        <f>'UniWorkforce Hourly Timesheet'!AZ389</f>
        <v/>
      </c>
      <c r="H113" t="str">
        <f>'UniWorkforce Hourly Timesheet'!BA389</f>
        <v/>
      </c>
      <c r="I113" t="str">
        <f>'UniWorkforce Hourly Timesheet'!BB389</f>
        <v/>
      </c>
      <c r="J113" t="str">
        <f>'UniWorkforce Hourly Timesheet'!BC389</f>
        <v/>
      </c>
      <c r="K113" t="str">
        <f>'UniWorkforce Hourly Timesheet'!BD389</f>
        <v/>
      </c>
      <c r="L113" t="str">
        <f>'UniWorkforce Hourly Timesheet'!BE389</f>
        <v/>
      </c>
      <c r="M113" t="str">
        <f>'UniWorkforce Hourly Timesheet'!BF389</f>
        <v/>
      </c>
      <c r="N113" t="str">
        <f>'UniWorkforce Hourly Timesheet'!BG389</f>
        <v/>
      </c>
      <c r="O113" t="str">
        <f>'UniWorkforce Hourly Timesheet'!BH389</f>
        <v/>
      </c>
      <c r="P113" t="str">
        <f>'UniWorkforce Hourly Timesheet'!BI389</f>
        <v/>
      </c>
      <c r="Q113" t="str">
        <f>'UniWorkforce Hourly Timesheet'!BJ389</f>
        <v/>
      </c>
      <c r="R113" t="str">
        <f>'UniWorkforce Hourly Timesheet'!BK389</f>
        <v/>
      </c>
      <c r="S113" t="str">
        <f>'UniWorkforce Hourly Timesheet'!BL389</f>
        <v/>
      </c>
      <c r="T113" t="str">
        <f>'UniWorkforce Hourly Timesheet'!BM389</f>
        <v/>
      </c>
      <c r="U113" t="str">
        <f>'UniWorkforce Hourly Timesheet'!BN389</f>
        <v/>
      </c>
      <c r="V113" t="str">
        <f>'UniWorkforce Hourly Timesheet'!BO389</f>
        <v/>
      </c>
      <c r="W113" t="str">
        <f>'UniWorkforce Hourly Timesheet'!BP389</f>
        <v/>
      </c>
      <c r="X113" t="str">
        <f>'UniWorkforce Hourly Timesheet'!BQ389</f>
        <v/>
      </c>
      <c r="Y113" t="str">
        <f>'UniWorkforce Hourly Timesheet'!BR389</f>
        <v/>
      </c>
      <c r="Z113" t="str">
        <f>'UniWorkforce Hourly Timesheet'!BS389</f>
        <v/>
      </c>
      <c r="AA113" t="str">
        <f>'UniWorkforce Hourly Timesheet'!BT389</f>
        <v/>
      </c>
      <c r="AB113" t="str">
        <f>'UniWorkforce Hourly Timesheet'!BU389</f>
        <v/>
      </c>
      <c r="AC113" t="str">
        <f>'UniWorkforce Hourly Timesheet'!BV389</f>
        <v/>
      </c>
      <c r="AD113" t="str">
        <f>'UniWorkforce Hourly Timesheet'!BW389</f>
        <v/>
      </c>
      <c r="AE113" t="str">
        <f>'UniWorkforce Hourly Timesheet'!BX389</f>
        <v/>
      </c>
      <c r="AF113" t="str">
        <f>'UniWorkforce Hourly Timesheet'!BY389</f>
        <v/>
      </c>
      <c r="AG113" t="str">
        <f>'UniWorkforce Hourly Timesheet'!BZ389</f>
        <v/>
      </c>
      <c r="AH113" t="str">
        <f>'UniWorkforce Hourly Timesheet'!CA389</f>
        <v/>
      </c>
      <c r="AI113" t="str">
        <f>'UniWorkforce Hourly Timesheet'!CB389</f>
        <v/>
      </c>
      <c r="AJ113" t="str">
        <f>'UniWorkforce Hourly Timesheet'!CG389</f>
        <v/>
      </c>
      <c r="AK113" t="str">
        <f>'UniWorkforce Hourly Timesheet'!CH389</f>
        <v/>
      </c>
      <c r="AL113" t="str">
        <f>'UniWorkforce Hourly Timesheet'!CI389</f>
        <v/>
      </c>
    </row>
    <row r="114" spans="1:38" x14ac:dyDescent="0.25">
      <c r="A114" t="str">
        <f>IF(AND(E113="",E114=""),"",IF(E114="","&lt;EOD&gt;",TEXT('UniWorkforce Hourly Timesheet'!$Y$6,"0000000")))</f>
        <v/>
      </c>
      <c r="B114" t="str">
        <f>IF(E114="","",'UniWorkforce Hourly Timesheet'!$D$4)</f>
        <v/>
      </c>
      <c r="C114" t="str">
        <f>IF(E114="","",'UniWorkforce Hourly Timesheet'!$Y$4)</f>
        <v/>
      </c>
      <c r="D114" t="str">
        <f>IF(E114="","",'UniWorkforce Hourly Timesheet'!$X$113)</f>
        <v/>
      </c>
      <c r="E114" t="str">
        <f>'UniWorkforce Hourly Timesheet'!AX390</f>
        <v/>
      </c>
      <c r="F114" t="str">
        <f>'UniWorkforce Hourly Timesheet'!AY390</f>
        <v/>
      </c>
      <c r="G114" t="str">
        <f>'UniWorkforce Hourly Timesheet'!AZ390</f>
        <v/>
      </c>
      <c r="H114" t="str">
        <f>'UniWorkforce Hourly Timesheet'!BA390</f>
        <v/>
      </c>
      <c r="I114" t="str">
        <f>'UniWorkforce Hourly Timesheet'!BB390</f>
        <v/>
      </c>
      <c r="J114" t="str">
        <f>'UniWorkforce Hourly Timesheet'!BC390</f>
        <v/>
      </c>
      <c r="K114" t="str">
        <f>'UniWorkforce Hourly Timesheet'!BD390</f>
        <v/>
      </c>
      <c r="L114" t="str">
        <f>'UniWorkforce Hourly Timesheet'!BE390</f>
        <v/>
      </c>
      <c r="M114" t="str">
        <f>'UniWorkforce Hourly Timesheet'!BF390</f>
        <v/>
      </c>
      <c r="N114" t="str">
        <f>'UniWorkforce Hourly Timesheet'!BG390</f>
        <v/>
      </c>
      <c r="O114" t="str">
        <f>'UniWorkforce Hourly Timesheet'!BH390</f>
        <v/>
      </c>
      <c r="P114" t="str">
        <f>'UniWorkforce Hourly Timesheet'!BI390</f>
        <v/>
      </c>
      <c r="Q114" t="str">
        <f>'UniWorkforce Hourly Timesheet'!BJ390</f>
        <v/>
      </c>
      <c r="R114" t="str">
        <f>'UniWorkforce Hourly Timesheet'!BK390</f>
        <v/>
      </c>
      <c r="S114" t="str">
        <f>'UniWorkforce Hourly Timesheet'!BL390</f>
        <v/>
      </c>
      <c r="T114" t="str">
        <f>'UniWorkforce Hourly Timesheet'!BM390</f>
        <v/>
      </c>
      <c r="U114" t="str">
        <f>'UniWorkforce Hourly Timesheet'!BN390</f>
        <v/>
      </c>
      <c r="V114" t="str">
        <f>'UniWorkforce Hourly Timesheet'!BO390</f>
        <v/>
      </c>
      <c r="W114" t="str">
        <f>'UniWorkforce Hourly Timesheet'!BP390</f>
        <v/>
      </c>
      <c r="X114" t="str">
        <f>'UniWorkforce Hourly Timesheet'!BQ390</f>
        <v/>
      </c>
      <c r="Y114" t="str">
        <f>'UniWorkforce Hourly Timesheet'!BR390</f>
        <v/>
      </c>
      <c r="Z114" t="str">
        <f>'UniWorkforce Hourly Timesheet'!BS390</f>
        <v/>
      </c>
      <c r="AA114" t="str">
        <f>'UniWorkforce Hourly Timesheet'!BT390</f>
        <v/>
      </c>
      <c r="AB114" t="str">
        <f>'UniWorkforce Hourly Timesheet'!BU390</f>
        <v/>
      </c>
      <c r="AC114" t="str">
        <f>'UniWorkforce Hourly Timesheet'!BV390</f>
        <v/>
      </c>
      <c r="AD114" t="str">
        <f>'UniWorkforce Hourly Timesheet'!BW390</f>
        <v/>
      </c>
      <c r="AE114" t="str">
        <f>'UniWorkforce Hourly Timesheet'!BX390</f>
        <v/>
      </c>
      <c r="AF114" t="str">
        <f>'UniWorkforce Hourly Timesheet'!BY390</f>
        <v/>
      </c>
      <c r="AG114" t="str">
        <f>'UniWorkforce Hourly Timesheet'!BZ390</f>
        <v/>
      </c>
      <c r="AH114" t="str">
        <f>'UniWorkforce Hourly Timesheet'!CA390</f>
        <v/>
      </c>
      <c r="AI114" t="str">
        <f>'UniWorkforce Hourly Timesheet'!CB390</f>
        <v/>
      </c>
      <c r="AJ114" t="str">
        <f>'UniWorkforce Hourly Timesheet'!CG390</f>
        <v/>
      </c>
      <c r="AK114" t="str">
        <f>'UniWorkforce Hourly Timesheet'!CH390</f>
        <v/>
      </c>
      <c r="AL114" t="str">
        <f>'UniWorkforce Hourly Timesheet'!CI390</f>
        <v/>
      </c>
    </row>
    <row r="115" spans="1:38" x14ac:dyDescent="0.25">
      <c r="A115" t="str">
        <f>IF(AND(E114="",E115=""),"",IF(E115="","&lt;EOD&gt;",TEXT('UniWorkforce Hourly Timesheet'!$Y$6,"0000000")))</f>
        <v/>
      </c>
      <c r="B115" t="str">
        <f>IF(E115="","",'UniWorkforce Hourly Timesheet'!$D$4)</f>
        <v/>
      </c>
      <c r="C115" t="str">
        <f>IF(E115="","",'UniWorkforce Hourly Timesheet'!$Y$4)</f>
        <v/>
      </c>
      <c r="D115" t="str">
        <f>IF(E115="","",'UniWorkforce Hourly Timesheet'!$X$113)</f>
        <v/>
      </c>
      <c r="E115" t="str">
        <f>'UniWorkforce Hourly Timesheet'!AX391</f>
        <v/>
      </c>
      <c r="F115" t="str">
        <f>'UniWorkforce Hourly Timesheet'!AY391</f>
        <v/>
      </c>
      <c r="G115" t="str">
        <f>'UniWorkforce Hourly Timesheet'!AZ391</f>
        <v/>
      </c>
      <c r="H115" t="str">
        <f>'UniWorkforce Hourly Timesheet'!BA391</f>
        <v/>
      </c>
      <c r="I115" t="str">
        <f>'UniWorkforce Hourly Timesheet'!BB391</f>
        <v/>
      </c>
      <c r="J115" t="str">
        <f>'UniWorkforce Hourly Timesheet'!BC391</f>
        <v/>
      </c>
      <c r="K115" t="str">
        <f>'UniWorkforce Hourly Timesheet'!BD391</f>
        <v/>
      </c>
      <c r="L115" t="str">
        <f>'UniWorkforce Hourly Timesheet'!BE391</f>
        <v/>
      </c>
      <c r="M115" t="str">
        <f>'UniWorkforce Hourly Timesheet'!BF391</f>
        <v/>
      </c>
      <c r="N115" t="str">
        <f>'UniWorkforce Hourly Timesheet'!BG391</f>
        <v/>
      </c>
      <c r="O115" t="str">
        <f>'UniWorkforce Hourly Timesheet'!BH391</f>
        <v/>
      </c>
      <c r="P115" t="str">
        <f>'UniWorkforce Hourly Timesheet'!BI391</f>
        <v/>
      </c>
      <c r="Q115" t="str">
        <f>'UniWorkforce Hourly Timesheet'!BJ391</f>
        <v/>
      </c>
      <c r="R115" t="str">
        <f>'UniWorkforce Hourly Timesheet'!BK391</f>
        <v/>
      </c>
      <c r="S115" t="str">
        <f>'UniWorkforce Hourly Timesheet'!BL391</f>
        <v/>
      </c>
      <c r="T115" t="str">
        <f>'UniWorkforce Hourly Timesheet'!BM391</f>
        <v/>
      </c>
      <c r="U115" t="str">
        <f>'UniWorkforce Hourly Timesheet'!BN391</f>
        <v/>
      </c>
      <c r="V115" t="str">
        <f>'UniWorkforce Hourly Timesheet'!BO391</f>
        <v/>
      </c>
      <c r="W115" t="str">
        <f>'UniWorkforce Hourly Timesheet'!BP391</f>
        <v/>
      </c>
      <c r="X115" t="str">
        <f>'UniWorkforce Hourly Timesheet'!BQ391</f>
        <v/>
      </c>
      <c r="Y115" t="str">
        <f>'UniWorkforce Hourly Timesheet'!BR391</f>
        <v/>
      </c>
      <c r="Z115" t="str">
        <f>'UniWorkforce Hourly Timesheet'!BS391</f>
        <v/>
      </c>
      <c r="AA115" t="str">
        <f>'UniWorkforce Hourly Timesheet'!BT391</f>
        <v/>
      </c>
      <c r="AB115" t="str">
        <f>'UniWorkforce Hourly Timesheet'!BU391</f>
        <v/>
      </c>
      <c r="AC115" t="str">
        <f>'UniWorkforce Hourly Timesheet'!BV391</f>
        <v/>
      </c>
      <c r="AD115" t="str">
        <f>'UniWorkforce Hourly Timesheet'!BW391</f>
        <v/>
      </c>
      <c r="AE115" t="str">
        <f>'UniWorkforce Hourly Timesheet'!BX391</f>
        <v/>
      </c>
      <c r="AF115" t="str">
        <f>'UniWorkforce Hourly Timesheet'!BY391</f>
        <v/>
      </c>
      <c r="AG115" t="str">
        <f>'UniWorkforce Hourly Timesheet'!BZ391</f>
        <v/>
      </c>
      <c r="AH115" t="str">
        <f>'UniWorkforce Hourly Timesheet'!CA391</f>
        <v/>
      </c>
      <c r="AI115" t="str">
        <f>'UniWorkforce Hourly Timesheet'!CB391</f>
        <v/>
      </c>
      <c r="AJ115" t="str">
        <f>'UniWorkforce Hourly Timesheet'!CG391</f>
        <v/>
      </c>
      <c r="AK115" t="str">
        <f>'UniWorkforce Hourly Timesheet'!CH391</f>
        <v/>
      </c>
      <c r="AL115" t="str">
        <f>'UniWorkforce Hourly Timesheet'!CI391</f>
        <v/>
      </c>
    </row>
    <row r="116" spans="1:38" x14ac:dyDescent="0.25">
      <c r="A116" t="str">
        <f>IF(AND(E115="",E116=""),"",IF(E116="","&lt;EOD&gt;",TEXT('UniWorkforce Hourly Timesheet'!$Y$6,"0000000")))</f>
        <v/>
      </c>
      <c r="B116" t="str">
        <f>IF(E116="","",'UniWorkforce Hourly Timesheet'!$D$4)</f>
        <v/>
      </c>
      <c r="C116" t="str">
        <f>IF(E116="","",'UniWorkforce Hourly Timesheet'!$Y$4)</f>
        <v/>
      </c>
      <c r="D116" t="str">
        <f>IF(E116="","",'UniWorkforce Hourly Timesheet'!$X$113)</f>
        <v/>
      </c>
      <c r="E116" t="str">
        <f>'UniWorkforce Hourly Timesheet'!AX392</f>
        <v/>
      </c>
      <c r="F116" t="str">
        <f>'UniWorkforce Hourly Timesheet'!AY392</f>
        <v/>
      </c>
      <c r="G116" t="str">
        <f>'UniWorkforce Hourly Timesheet'!AZ392</f>
        <v/>
      </c>
      <c r="H116" t="str">
        <f>'UniWorkforce Hourly Timesheet'!BA392</f>
        <v/>
      </c>
      <c r="I116" t="str">
        <f>'UniWorkforce Hourly Timesheet'!BB392</f>
        <v/>
      </c>
      <c r="J116" t="str">
        <f>'UniWorkforce Hourly Timesheet'!BC392</f>
        <v/>
      </c>
      <c r="K116" t="str">
        <f>'UniWorkforce Hourly Timesheet'!BD392</f>
        <v/>
      </c>
      <c r="L116" t="str">
        <f>'UniWorkforce Hourly Timesheet'!BE392</f>
        <v/>
      </c>
      <c r="M116" t="str">
        <f>'UniWorkforce Hourly Timesheet'!BF392</f>
        <v/>
      </c>
      <c r="N116" t="str">
        <f>'UniWorkforce Hourly Timesheet'!BG392</f>
        <v/>
      </c>
      <c r="O116" t="str">
        <f>'UniWorkforce Hourly Timesheet'!BH392</f>
        <v/>
      </c>
      <c r="P116" t="str">
        <f>'UniWorkforce Hourly Timesheet'!BI392</f>
        <v/>
      </c>
      <c r="Q116" t="str">
        <f>'UniWorkforce Hourly Timesheet'!BJ392</f>
        <v/>
      </c>
      <c r="R116" t="str">
        <f>'UniWorkforce Hourly Timesheet'!BK392</f>
        <v/>
      </c>
      <c r="S116" t="str">
        <f>'UniWorkforce Hourly Timesheet'!BL392</f>
        <v/>
      </c>
      <c r="T116" t="str">
        <f>'UniWorkforce Hourly Timesheet'!BM392</f>
        <v/>
      </c>
      <c r="U116" t="str">
        <f>'UniWorkforce Hourly Timesheet'!BN392</f>
        <v/>
      </c>
      <c r="V116" t="str">
        <f>'UniWorkforce Hourly Timesheet'!BO392</f>
        <v/>
      </c>
      <c r="W116" t="str">
        <f>'UniWorkforce Hourly Timesheet'!BP392</f>
        <v/>
      </c>
      <c r="X116" t="str">
        <f>'UniWorkforce Hourly Timesheet'!BQ392</f>
        <v/>
      </c>
      <c r="Y116" t="str">
        <f>'UniWorkforce Hourly Timesheet'!BR392</f>
        <v/>
      </c>
      <c r="Z116" t="str">
        <f>'UniWorkforce Hourly Timesheet'!BS392</f>
        <v/>
      </c>
      <c r="AA116" t="str">
        <f>'UniWorkforce Hourly Timesheet'!BT392</f>
        <v/>
      </c>
      <c r="AB116" t="str">
        <f>'UniWorkforce Hourly Timesheet'!BU392</f>
        <v/>
      </c>
      <c r="AC116" t="str">
        <f>'UniWorkforce Hourly Timesheet'!BV392</f>
        <v/>
      </c>
      <c r="AD116" t="str">
        <f>'UniWorkforce Hourly Timesheet'!BW392</f>
        <v/>
      </c>
      <c r="AE116" t="str">
        <f>'UniWorkforce Hourly Timesheet'!BX392</f>
        <v/>
      </c>
      <c r="AF116" t="str">
        <f>'UniWorkforce Hourly Timesheet'!BY392</f>
        <v/>
      </c>
      <c r="AG116" t="str">
        <f>'UniWorkforce Hourly Timesheet'!BZ392</f>
        <v/>
      </c>
      <c r="AH116" t="str">
        <f>'UniWorkforce Hourly Timesheet'!CA392</f>
        <v/>
      </c>
      <c r="AI116" t="str">
        <f>'UniWorkforce Hourly Timesheet'!CB392</f>
        <v/>
      </c>
      <c r="AJ116" t="str">
        <f>'UniWorkforce Hourly Timesheet'!CG392</f>
        <v/>
      </c>
      <c r="AK116" t="str">
        <f>'UniWorkforce Hourly Timesheet'!CH392</f>
        <v/>
      </c>
      <c r="AL116" t="str">
        <f>'UniWorkforce Hourly Timesheet'!CI392</f>
        <v/>
      </c>
    </row>
    <row r="117" spans="1:38" x14ac:dyDescent="0.25">
      <c r="A117" t="str">
        <f>IF(AND(E116="",E117=""),"",IF(E117="","&lt;EOD&gt;",TEXT('UniWorkforce Hourly Timesheet'!$Y$6,"0000000")))</f>
        <v/>
      </c>
      <c r="B117" t="str">
        <f>IF(E117="","",'UniWorkforce Hourly Timesheet'!$D$4)</f>
        <v/>
      </c>
      <c r="C117" t="str">
        <f>IF(E117="","",'UniWorkforce Hourly Timesheet'!$Y$4)</f>
        <v/>
      </c>
      <c r="D117" t="str">
        <f>IF(E117="","",'UniWorkforce Hourly Timesheet'!$X$113)</f>
        <v/>
      </c>
      <c r="E117" t="str">
        <f>'UniWorkforce Hourly Timesheet'!AX393</f>
        <v/>
      </c>
      <c r="F117" t="str">
        <f>'UniWorkforce Hourly Timesheet'!AY393</f>
        <v/>
      </c>
      <c r="G117" t="str">
        <f>'UniWorkforce Hourly Timesheet'!AZ393</f>
        <v/>
      </c>
      <c r="H117" t="str">
        <f>'UniWorkforce Hourly Timesheet'!BA393</f>
        <v/>
      </c>
      <c r="I117" t="str">
        <f>'UniWorkforce Hourly Timesheet'!BB393</f>
        <v/>
      </c>
      <c r="J117" t="str">
        <f>'UniWorkforce Hourly Timesheet'!BC393</f>
        <v/>
      </c>
      <c r="K117" t="str">
        <f>'UniWorkforce Hourly Timesheet'!BD393</f>
        <v/>
      </c>
      <c r="L117" t="str">
        <f>'UniWorkforce Hourly Timesheet'!BE393</f>
        <v/>
      </c>
      <c r="M117" t="str">
        <f>'UniWorkforce Hourly Timesheet'!BF393</f>
        <v/>
      </c>
      <c r="N117" t="str">
        <f>'UniWorkforce Hourly Timesheet'!BG393</f>
        <v/>
      </c>
      <c r="O117" t="str">
        <f>'UniWorkforce Hourly Timesheet'!BH393</f>
        <v/>
      </c>
      <c r="P117" t="str">
        <f>'UniWorkforce Hourly Timesheet'!BI393</f>
        <v/>
      </c>
      <c r="Q117" t="str">
        <f>'UniWorkforce Hourly Timesheet'!BJ393</f>
        <v/>
      </c>
      <c r="R117" t="str">
        <f>'UniWorkforce Hourly Timesheet'!BK393</f>
        <v/>
      </c>
      <c r="S117" t="str">
        <f>'UniWorkforce Hourly Timesheet'!BL393</f>
        <v/>
      </c>
      <c r="T117" t="str">
        <f>'UniWorkforce Hourly Timesheet'!BM393</f>
        <v/>
      </c>
      <c r="U117" t="str">
        <f>'UniWorkforce Hourly Timesheet'!BN393</f>
        <v/>
      </c>
      <c r="V117" t="str">
        <f>'UniWorkforce Hourly Timesheet'!BO393</f>
        <v/>
      </c>
      <c r="W117" t="str">
        <f>'UniWorkforce Hourly Timesheet'!BP393</f>
        <v/>
      </c>
      <c r="X117" t="str">
        <f>'UniWorkforce Hourly Timesheet'!BQ393</f>
        <v/>
      </c>
      <c r="Y117" t="str">
        <f>'UniWorkforce Hourly Timesheet'!BR393</f>
        <v/>
      </c>
      <c r="Z117" t="str">
        <f>'UniWorkforce Hourly Timesheet'!BS393</f>
        <v/>
      </c>
      <c r="AA117" t="str">
        <f>'UniWorkforce Hourly Timesheet'!BT393</f>
        <v/>
      </c>
      <c r="AB117" t="str">
        <f>'UniWorkforce Hourly Timesheet'!BU393</f>
        <v/>
      </c>
      <c r="AC117" t="str">
        <f>'UniWorkforce Hourly Timesheet'!BV393</f>
        <v/>
      </c>
      <c r="AD117" t="str">
        <f>'UniWorkforce Hourly Timesheet'!BW393</f>
        <v/>
      </c>
      <c r="AE117" t="str">
        <f>'UniWorkforce Hourly Timesheet'!BX393</f>
        <v/>
      </c>
      <c r="AF117" t="str">
        <f>'UniWorkforce Hourly Timesheet'!BY393</f>
        <v/>
      </c>
      <c r="AG117" t="str">
        <f>'UniWorkforce Hourly Timesheet'!BZ393</f>
        <v/>
      </c>
      <c r="AH117" t="str">
        <f>'UniWorkforce Hourly Timesheet'!CA393</f>
        <v/>
      </c>
      <c r="AI117" t="str">
        <f>'UniWorkforce Hourly Timesheet'!CB393</f>
        <v/>
      </c>
      <c r="AJ117" t="str">
        <f>'UniWorkforce Hourly Timesheet'!CG393</f>
        <v/>
      </c>
      <c r="AK117" t="str">
        <f>'UniWorkforce Hourly Timesheet'!CH393</f>
        <v/>
      </c>
      <c r="AL117" t="str">
        <f>'UniWorkforce Hourly Timesheet'!CI393</f>
        <v/>
      </c>
    </row>
    <row r="118" spans="1:38" x14ac:dyDescent="0.25">
      <c r="A118" t="str">
        <f>IF(AND(E117="",E118=""),"",IF(E118="","&lt;EOD&gt;",TEXT('UniWorkforce Hourly Timesheet'!$Y$6,"0000000")))</f>
        <v/>
      </c>
      <c r="B118" t="str">
        <f>IF(E118="","",'UniWorkforce Hourly Timesheet'!$D$4)</f>
        <v/>
      </c>
      <c r="C118" t="str">
        <f>IF(E118="","",'UniWorkforce Hourly Timesheet'!$Y$4)</f>
        <v/>
      </c>
      <c r="D118" t="str">
        <f>IF(E118="","",'UniWorkforce Hourly Timesheet'!$X$113)</f>
        <v/>
      </c>
      <c r="E118" t="str">
        <f>'UniWorkforce Hourly Timesheet'!AX394</f>
        <v/>
      </c>
      <c r="F118" t="str">
        <f>'UniWorkforce Hourly Timesheet'!AY394</f>
        <v/>
      </c>
      <c r="G118" t="str">
        <f>'UniWorkforce Hourly Timesheet'!AZ394</f>
        <v/>
      </c>
      <c r="H118" t="str">
        <f>'UniWorkforce Hourly Timesheet'!BA394</f>
        <v/>
      </c>
      <c r="I118" t="str">
        <f>'UniWorkforce Hourly Timesheet'!BB394</f>
        <v/>
      </c>
      <c r="J118" t="str">
        <f>'UniWorkforce Hourly Timesheet'!BC394</f>
        <v/>
      </c>
      <c r="K118" t="str">
        <f>'UniWorkforce Hourly Timesheet'!BD394</f>
        <v/>
      </c>
      <c r="L118" t="str">
        <f>'UniWorkforce Hourly Timesheet'!BE394</f>
        <v/>
      </c>
      <c r="M118" t="str">
        <f>'UniWorkforce Hourly Timesheet'!BF394</f>
        <v/>
      </c>
      <c r="N118" t="str">
        <f>'UniWorkforce Hourly Timesheet'!BG394</f>
        <v/>
      </c>
      <c r="O118" t="str">
        <f>'UniWorkforce Hourly Timesheet'!BH394</f>
        <v/>
      </c>
      <c r="P118" t="str">
        <f>'UniWorkforce Hourly Timesheet'!BI394</f>
        <v/>
      </c>
      <c r="Q118" t="str">
        <f>'UniWorkforce Hourly Timesheet'!BJ394</f>
        <v/>
      </c>
      <c r="R118" t="str">
        <f>'UniWorkforce Hourly Timesheet'!BK394</f>
        <v/>
      </c>
      <c r="S118" t="str">
        <f>'UniWorkforce Hourly Timesheet'!BL394</f>
        <v/>
      </c>
      <c r="T118" t="str">
        <f>'UniWorkforce Hourly Timesheet'!BM394</f>
        <v/>
      </c>
      <c r="U118" t="str">
        <f>'UniWorkforce Hourly Timesheet'!BN394</f>
        <v/>
      </c>
      <c r="V118" t="str">
        <f>'UniWorkforce Hourly Timesheet'!BO394</f>
        <v/>
      </c>
      <c r="W118" t="str">
        <f>'UniWorkforce Hourly Timesheet'!BP394</f>
        <v/>
      </c>
      <c r="X118" t="str">
        <f>'UniWorkforce Hourly Timesheet'!BQ394</f>
        <v/>
      </c>
      <c r="Y118" t="str">
        <f>'UniWorkforce Hourly Timesheet'!BR394</f>
        <v/>
      </c>
      <c r="Z118" t="str">
        <f>'UniWorkforce Hourly Timesheet'!BS394</f>
        <v/>
      </c>
      <c r="AA118" t="str">
        <f>'UniWorkforce Hourly Timesheet'!BT394</f>
        <v/>
      </c>
      <c r="AB118" t="str">
        <f>'UniWorkforce Hourly Timesheet'!BU394</f>
        <v/>
      </c>
      <c r="AC118" t="str">
        <f>'UniWorkforce Hourly Timesheet'!BV394</f>
        <v/>
      </c>
      <c r="AD118" t="str">
        <f>'UniWorkforce Hourly Timesheet'!BW394</f>
        <v/>
      </c>
      <c r="AE118" t="str">
        <f>'UniWorkforce Hourly Timesheet'!BX394</f>
        <v/>
      </c>
      <c r="AF118" t="str">
        <f>'UniWorkforce Hourly Timesheet'!BY394</f>
        <v/>
      </c>
      <c r="AG118" t="str">
        <f>'UniWorkforce Hourly Timesheet'!BZ394</f>
        <v/>
      </c>
      <c r="AH118" t="str">
        <f>'UniWorkforce Hourly Timesheet'!CA394</f>
        <v/>
      </c>
      <c r="AI118" t="str">
        <f>'UniWorkforce Hourly Timesheet'!CB394</f>
        <v/>
      </c>
      <c r="AJ118" t="str">
        <f>'UniWorkforce Hourly Timesheet'!CG394</f>
        <v/>
      </c>
      <c r="AK118" t="str">
        <f>'UniWorkforce Hourly Timesheet'!CH394</f>
        <v/>
      </c>
      <c r="AL118" t="str">
        <f>'UniWorkforce Hourly Timesheet'!CI394</f>
        <v/>
      </c>
    </row>
    <row r="119" spans="1:38" x14ac:dyDescent="0.25">
      <c r="A119" t="str">
        <f>IF(AND(E118="",E119=""),"",IF(E119="","&lt;EOD&gt;",TEXT('UniWorkforce Hourly Timesheet'!$Y$6,"0000000")))</f>
        <v/>
      </c>
      <c r="B119" t="str">
        <f>IF(E119="","",'UniWorkforce Hourly Timesheet'!$D$4)</f>
        <v/>
      </c>
      <c r="C119" t="str">
        <f>IF(E119="","",'UniWorkforce Hourly Timesheet'!$Y$4)</f>
        <v/>
      </c>
      <c r="D119" t="str">
        <f>IF(E119="","",'UniWorkforce Hourly Timesheet'!$X$113)</f>
        <v/>
      </c>
      <c r="E119" t="str">
        <f>'UniWorkforce Hourly Timesheet'!AX395</f>
        <v/>
      </c>
      <c r="F119" t="str">
        <f>'UniWorkforce Hourly Timesheet'!AY395</f>
        <v/>
      </c>
      <c r="G119" t="str">
        <f>'UniWorkforce Hourly Timesheet'!AZ395</f>
        <v/>
      </c>
      <c r="H119" t="str">
        <f>'UniWorkforce Hourly Timesheet'!BA395</f>
        <v/>
      </c>
      <c r="I119" t="str">
        <f>'UniWorkforce Hourly Timesheet'!BB395</f>
        <v/>
      </c>
      <c r="J119" t="str">
        <f>'UniWorkforce Hourly Timesheet'!BC395</f>
        <v/>
      </c>
      <c r="K119" t="str">
        <f>'UniWorkforce Hourly Timesheet'!BD395</f>
        <v/>
      </c>
      <c r="L119" t="str">
        <f>'UniWorkforce Hourly Timesheet'!BE395</f>
        <v/>
      </c>
      <c r="M119" t="str">
        <f>'UniWorkforce Hourly Timesheet'!BF395</f>
        <v/>
      </c>
      <c r="N119" t="str">
        <f>'UniWorkforce Hourly Timesheet'!BG395</f>
        <v/>
      </c>
      <c r="O119" t="str">
        <f>'UniWorkforce Hourly Timesheet'!BH395</f>
        <v/>
      </c>
      <c r="P119" t="str">
        <f>'UniWorkforce Hourly Timesheet'!BI395</f>
        <v/>
      </c>
      <c r="Q119" t="str">
        <f>'UniWorkforce Hourly Timesheet'!BJ395</f>
        <v/>
      </c>
      <c r="R119" t="str">
        <f>'UniWorkforce Hourly Timesheet'!BK395</f>
        <v/>
      </c>
      <c r="S119" t="str">
        <f>'UniWorkforce Hourly Timesheet'!BL395</f>
        <v/>
      </c>
      <c r="T119" t="str">
        <f>'UniWorkforce Hourly Timesheet'!BM395</f>
        <v/>
      </c>
      <c r="U119" t="str">
        <f>'UniWorkforce Hourly Timesheet'!BN395</f>
        <v/>
      </c>
      <c r="V119" t="str">
        <f>'UniWorkforce Hourly Timesheet'!BO395</f>
        <v/>
      </c>
      <c r="W119" t="str">
        <f>'UniWorkforce Hourly Timesheet'!BP395</f>
        <v/>
      </c>
      <c r="X119" t="str">
        <f>'UniWorkforce Hourly Timesheet'!BQ395</f>
        <v/>
      </c>
      <c r="Y119" t="str">
        <f>'UniWorkforce Hourly Timesheet'!BR395</f>
        <v/>
      </c>
      <c r="Z119" t="str">
        <f>'UniWorkforce Hourly Timesheet'!BS395</f>
        <v/>
      </c>
      <c r="AA119" t="str">
        <f>'UniWorkforce Hourly Timesheet'!BT395</f>
        <v/>
      </c>
      <c r="AB119" t="str">
        <f>'UniWorkforce Hourly Timesheet'!BU395</f>
        <v/>
      </c>
      <c r="AC119" t="str">
        <f>'UniWorkforce Hourly Timesheet'!BV395</f>
        <v/>
      </c>
      <c r="AD119" t="str">
        <f>'UniWorkforce Hourly Timesheet'!BW395</f>
        <v/>
      </c>
      <c r="AE119" t="str">
        <f>'UniWorkforce Hourly Timesheet'!BX395</f>
        <v/>
      </c>
      <c r="AF119" t="str">
        <f>'UniWorkforce Hourly Timesheet'!BY395</f>
        <v/>
      </c>
      <c r="AG119" t="str">
        <f>'UniWorkforce Hourly Timesheet'!BZ395</f>
        <v/>
      </c>
      <c r="AH119" t="str">
        <f>'UniWorkforce Hourly Timesheet'!CA395</f>
        <v/>
      </c>
      <c r="AI119" t="str">
        <f>'UniWorkforce Hourly Timesheet'!CB395</f>
        <v/>
      </c>
      <c r="AJ119" t="str">
        <f>'UniWorkforce Hourly Timesheet'!CG395</f>
        <v/>
      </c>
      <c r="AK119" t="str">
        <f>'UniWorkforce Hourly Timesheet'!CH395</f>
        <v/>
      </c>
      <c r="AL119" t="str">
        <f>'UniWorkforce Hourly Timesheet'!CI395</f>
        <v/>
      </c>
    </row>
    <row r="120" spans="1:38" x14ac:dyDescent="0.25">
      <c r="A120" t="str">
        <f>IF(AND(E119="",E120=""),"",IF(E120="","&lt;EOD&gt;",TEXT('UniWorkforce Hourly Timesheet'!$Y$6,"0000000")))</f>
        <v/>
      </c>
      <c r="B120" t="str">
        <f>IF(E120="","",'UniWorkforce Hourly Timesheet'!$D$4)</f>
        <v/>
      </c>
      <c r="C120" t="str">
        <f>IF(E120="","",'UniWorkforce Hourly Timesheet'!$Y$4)</f>
        <v/>
      </c>
      <c r="D120" t="str">
        <f>IF(E120="","",'UniWorkforce Hourly Timesheet'!$X$113)</f>
        <v/>
      </c>
      <c r="E120" t="str">
        <f>'UniWorkforce Hourly Timesheet'!AX396</f>
        <v/>
      </c>
      <c r="F120" t="str">
        <f>'UniWorkforce Hourly Timesheet'!AY396</f>
        <v/>
      </c>
      <c r="G120" t="str">
        <f>'UniWorkforce Hourly Timesheet'!AZ396</f>
        <v/>
      </c>
      <c r="H120" t="str">
        <f>'UniWorkforce Hourly Timesheet'!BA396</f>
        <v/>
      </c>
      <c r="I120" t="str">
        <f>'UniWorkforce Hourly Timesheet'!BB396</f>
        <v/>
      </c>
      <c r="J120" t="str">
        <f>'UniWorkforce Hourly Timesheet'!BC396</f>
        <v/>
      </c>
      <c r="K120" t="str">
        <f>'UniWorkforce Hourly Timesheet'!BD396</f>
        <v/>
      </c>
      <c r="L120" t="str">
        <f>'UniWorkforce Hourly Timesheet'!BE396</f>
        <v/>
      </c>
      <c r="M120" t="str">
        <f>'UniWorkforce Hourly Timesheet'!BF396</f>
        <v/>
      </c>
      <c r="N120" t="str">
        <f>'UniWorkforce Hourly Timesheet'!BG396</f>
        <v/>
      </c>
      <c r="O120" t="str">
        <f>'UniWorkforce Hourly Timesheet'!BH396</f>
        <v/>
      </c>
      <c r="P120" t="str">
        <f>'UniWorkforce Hourly Timesheet'!BI396</f>
        <v/>
      </c>
      <c r="Q120" t="str">
        <f>'UniWorkforce Hourly Timesheet'!BJ396</f>
        <v/>
      </c>
      <c r="R120" t="str">
        <f>'UniWorkforce Hourly Timesheet'!BK396</f>
        <v/>
      </c>
      <c r="S120" t="str">
        <f>'UniWorkforce Hourly Timesheet'!BL396</f>
        <v/>
      </c>
      <c r="T120" t="str">
        <f>'UniWorkforce Hourly Timesheet'!BM396</f>
        <v/>
      </c>
      <c r="U120" t="str">
        <f>'UniWorkforce Hourly Timesheet'!BN396</f>
        <v/>
      </c>
      <c r="V120" t="str">
        <f>'UniWorkforce Hourly Timesheet'!BO396</f>
        <v/>
      </c>
      <c r="W120" t="str">
        <f>'UniWorkforce Hourly Timesheet'!BP396</f>
        <v/>
      </c>
      <c r="X120" t="str">
        <f>'UniWorkforce Hourly Timesheet'!BQ396</f>
        <v/>
      </c>
      <c r="Y120" t="str">
        <f>'UniWorkforce Hourly Timesheet'!BR396</f>
        <v/>
      </c>
      <c r="Z120" t="str">
        <f>'UniWorkforce Hourly Timesheet'!BS396</f>
        <v/>
      </c>
      <c r="AA120" t="str">
        <f>'UniWorkforce Hourly Timesheet'!BT396</f>
        <v/>
      </c>
      <c r="AB120" t="str">
        <f>'UniWorkforce Hourly Timesheet'!BU396</f>
        <v/>
      </c>
      <c r="AC120" t="str">
        <f>'UniWorkforce Hourly Timesheet'!BV396</f>
        <v/>
      </c>
      <c r="AD120" t="str">
        <f>'UniWorkforce Hourly Timesheet'!BW396</f>
        <v/>
      </c>
      <c r="AE120" t="str">
        <f>'UniWorkforce Hourly Timesheet'!BX396</f>
        <v/>
      </c>
      <c r="AF120" t="str">
        <f>'UniWorkforce Hourly Timesheet'!BY396</f>
        <v/>
      </c>
      <c r="AG120" t="str">
        <f>'UniWorkforce Hourly Timesheet'!BZ396</f>
        <v/>
      </c>
      <c r="AH120" t="str">
        <f>'UniWorkforce Hourly Timesheet'!CA396</f>
        <v/>
      </c>
      <c r="AI120" t="str">
        <f>'UniWorkforce Hourly Timesheet'!CB396</f>
        <v/>
      </c>
      <c r="AJ120" t="str">
        <f>'UniWorkforce Hourly Timesheet'!CG396</f>
        <v/>
      </c>
      <c r="AK120" t="str">
        <f>'UniWorkforce Hourly Timesheet'!CH396</f>
        <v/>
      </c>
      <c r="AL120" t="str">
        <f>'UniWorkforce Hourly Timesheet'!CI396</f>
        <v/>
      </c>
    </row>
    <row r="121" spans="1:38" x14ac:dyDescent="0.25">
      <c r="A121" t="str">
        <f>IF(AND(E120="",E121=""),"",IF(E121="","&lt;EOD&gt;",TEXT('UniWorkforce Hourly Timesheet'!$Y$6,"0000000")))</f>
        <v/>
      </c>
      <c r="B121" t="str">
        <f>IF(E121="","",'UniWorkforce Hourly Timesheet'!$D$4)</f>
        <v/>
      </c>
      <c r="C121" t="str">
        <f>IF(E121="","",'UniWorkforce Hourly Timesheet'!$Y$4)</f>
        <v/>
      </c>
      <c r="D121" t="str">
        <f>IF(E121="","",'UniWorkforce Hourly Timesheet'!$X$113)</f>
        <v/>
      </c>
      <c r="E121" t="str">
        <f>'UniWorkforce Hourly Timesheet'!AX397</f>
        <v/>
      </c>
      <c r="F121" t="str">
        <f>'UniWorkforce Hourly Timesheet'!AY397</f>
        <v/>
      </c>
      <c r="G121" t="str">
        <f>'UniWorkforce Hourly Timesheet'!AZ397</f>
        <v/>
      </c>
      <c r="H121" t="str">
        <f>'UniWorkforce Hourly Timesheet'!BA397</f>
        <v/>
      </c>
      <c r="I121" t="str">
        <f>'UniWorkforce Hourly Timesheet'!BB397</f>
        <v/>
      </c>
      <c r="J121" t="str">
        <f>'UniWorkforce Hourly Timesheet'!BC397</f>
        <v/>
      </c>
      <c r="K121" t="str">
        <f>'UniWorkforce Hourly Timesheet'!BD397</f>
        <v/>
      </c>
      <c r="L121" t="str">
        <f>'UniWorkforce Hourly Timesheet'!BE397</f>
        <v/>
      </c>
      <c r="M121" t="str">
        <f>'UniWorkforce Hourly Timesheet'!BF397</f>
        <v/>
      </c>
      <c r="N121" t="str">
        <f>'UniWorkforce Hourly Timesheet'!BG397</f>
        <v/>
      </c>
      <c r="O121" t="str">
        <f>'UniWorkforce Hourly Timesheet'!BH397</f>
        <v/>
      </c>
      <c r="P121" t="str">
        <f>'UniWorkforce Hourly Timesheet'!BI397</f>
        <v/>
      </c>
      <c r="Q121" t="str">
        <f>'UniWorkforce Hourly Timesheet'!BJ397</f>
        <v/>
      </c>
      <c r="R121" t="str">
        <f>'UniWorkforce Hourly Timesheet'!BK397</f>
        <v/>
      </c>
      <c r="S121" t="str">
        <f>'UniWorkforce Hourly Timesheet'!BL397</f>
        <v/>
      </c>
      <c r="T121" t="str">
        <f>'UniWorkforce Hourly Timesheet'!BM397</f>
        <v/>
      </c>
      <c r="U121" t="str">
        <f>'UniWorkforce Hourly Timesheet'!BN397</f>
        <v/>
      </c>
      <c r="V121" t="str">
        <f>'UniWorkforce Hourly Timesheet'!BO397</f>
        <v/>
      </c>
      <c r="W121" t="str">
        <f>'UniWorkforce Hourly Timesheet'!BP397</f>
        <v/>
      </c>
      <c r="X121" t="str">
        <f>'UniWorkforce Hourly Timesheet'!BQ397</f>
        <v/>
      </c>
      <c r="Y121" t="str">
        <f>'UniWorkforce Hourly Timesheet'!BR397</f>
        <v/>
      </c>
      <c r="Z121" t="str">
        <f>'UniWorkforce Hourly Timesheet'!BS397</f>
        <v/>
      </c>
      <c r="AA121" t="str">
        <f>'UniWorkforce Hourly Timesheet'!BT397</f>
        <v/>
      </c>
      <c r="AB121" t="str">
        <f>'UniWorkforce Hourly Timesheet'!BU397</f>
        <v/>
      </c>
      <c r="AC121" t="str">
        <f>'UniWorkforce Hourly Timesheet'!BV397</f>
        <v/>
      </c>
      <c r="AD121" t="str">
        <f>'UniWorkforce Hourly Timesheet'!BW397</f>
        <v/>
      </c>
      <c r="AE121" t="str">
        <f>'UniWorkforce Hourly Timesheet'!BX397</f>
        <v/>
      </c>
      <c r="AF121" t="str">
        <f>'UniWorkforce Hourly Timesheet'!BY397</f>
        <v/>
      </c>
      <c r="AG121" t="str">
        <f>'UniWorkforce Hourly Timesheet'!BZ397</f>
        <v/>
      </c>
      <c r="AH121" t="str">
        <f>'UniWorkforce Hourly Timesheet'!CA397</f>
        <v/>
      </c>
      <c r="AI121" t="str">
        <f>'UniWorkforce Hourly Timesheet'!CB397</f>
        <v/>
      </c>
      <c r="AJ121" t="str">
        <f>'UniWorkforce Hourly Timesheet'!CG397</f>
        <v/>
      </c>
      <c r="AK121" t="str">
        <f>'UniWorkforce Hourly Timesheet'!CH397</f>
        <v/>
      </c>
      <c r="AL121" t="str">
        <f>'UniWorkforce Hourly Timesheet'!CI397</f>
        <v/>
      </c>
    </row>
    <row r="122" spans="1:38" x14ac:dyDescent="0.25">
      <c r="A122" t="str">
        <f>IF(AND(E121="",E122=""),"",IF(E122="","&lt;EOD&gt;",TEXT('UniWorkforce Hourly Timesheet'!$Y$6,"0000000")))</f>
        <v/>
      </c>
      <c r="B122" t="str">
        <f>IF(E122="","",'UniWorkforce Hourly Timesheet'!$D$4)</f>
        <v/>
      </c>
      <c r="C122" t="str">
        <f>IF(E122="","",'UniWorkforce Hourly Timesheet'!$Y$4)</f>
        <v/>
      </c>
      <c r="D122" t="str">
        <f>IF(E122="","",'UniWorkforce Hourly Timesheet'!$X$113)</f>
        <v/>
      </c>
      <c r="E122" t="str">
        <f>'UniWorkforce Hourly Timesheet'!AX398</f>
        <v/>
      </c>
      <c r="F122" t="str">
        <f>'UniWorkforce Hourly Timesheet'!AY398</f>
        <v/>
      </c>
      <c r="G122" t="str">
        <f>'UniWorkforce Hourly Timesheet'!AZ398</f>
        <v/>
      </c>
      <c r="H122" t="str">
        <f>'UniWorkforce Hourly Timesheet'!BA398</f>
        <v/>
      </c>
      <c r="I122" t="str">
        <f>'UniWorkforce Hourly Timesheet'!BB398</f>
        <v/>
      </c>
      <c r="J122" t="str">
        <f>'UniWorkforce Hourly Timesheet'!BC398</f>
        <v/>
      </c>
      <c r="K122" t="str">
        <f>'UniWorkforce Hourly Timesheet'!BD398</f>
        <v/>
      </c>
      <c r="L122" t="str">
        <f>'UniWorkforce Hourly Timesheet'!BE398</f>
        <v/>
      </c>
      <c r="M122" t="str">
        <f>'UniWorkforce Hourly Timesheet'!BF398</f>
        <v/>
      </c>
      <c r="N122" t="str">
        <f>'UniWorkforce Hourly Timesheet'!BG398</f>
        <v/>
      </c>
      <c r="O122" t="str">
        <f>'UniWorkforce Hourly Timesheet'!BH398</f>
        <v/>
      </c>
      <c r="P122" t="str">
        <f>'UniWorkforce Hourly Timesheet'!BI398</f>
        <v/>
      </c>
      <c r="Q122" t="str">
        <f>'UniWorkforce Hourly Timesheet'!BJ398</f>
        <v/>
      </c>
      <c r="R122" t="str">
        <f>'UniWorkforce Hourly Timesheet'!BK398</f>
        <v/>
      </c>
      <c r="S122" t="str">
        <f>'UniWorkforce Hourly Timesheet'!BL398</f>
        <v/>
      </c>
      <c r="T122" t="str">
        <f>'UniWorkforce Hourly Timesheet'!BM398</f>
        <v/>
      </c>
      <c r="U122" t="str">
        <f>'UniWorkforce Hourly Timesheet'!BN398</f>
        <v/>
      </c>
      <c r="V122" t="str">
        <f>'UniWorkforce Hourly Timesheet'!BO398</f>
        <v/>
      </c>
      <c r="W122" t="str">
        <f>'UniWorkforce Hourly Timesheet'!BP398</f>
        <v/>
      </c>
      <c r="X122" t="str">
        <f>'UniWorkforce Hourly Timesheet'!BQ398</f>
        <v/>
      </c>
      <c r="Y122" t="str">
        <f>'UniWorkforce Hourly Timesheet'!BR398</f>
        <v/>
      </c>
      <c r="Z122" t="str">
        <f>'UniWorkforce Hourly Timesheet'!BS398</f>
        <v/>
      </c>
      <c r="AA122" t="str">
        <f>'UniWorkforce Hourly Timesheet'!BT398</f>
        <v/>
      </c>
      <c r="AB122" t="str">
        <f>'UniWorkforce Hourly Timesheet'!BU398</f>
        <v/>
      </c>
      <c r="AC122" t="str">
        <f>'UniWorkforce Hourly Timesheet'!BV398</f>
        <v/>
      </c>
      <c r="AD122" t="str">
        <f>'UniWorkforce Hourly Timesheet'!BW398</f>
        <v/>
      </c>
      <c r="AE122" t="str">
        <f>'UniWorkforce Hourly Timesheet'!BX398</f>
        <v/>
      </c>
      <c r="AF122" t="str">
        <f>'UniWorkforce Hourly Timesheet'!BY398</f>
        <v/>
      </c>
      <c r="AG122" t="str">
        <f>'UniWorkforce Hourly Timesheet'!BZ398</f>
        <v/>
      </c>
      <c r="AH122" t="str">
        <f>'UniWorkforce Hourly Timesheet'!CA398</f>
        <v/>
      </c>
      <c r="AI122" t="str">
        <f>'UniWorkforce Hourly Timesheet'!CB398</f>
        <v/>
      </c>
      <c r="AJ122" t="str">
        <f>'UniWorkforce Hourly Timesheet'!CG398</f>
        <v/>
      </c>
      <c r="AK122" t="str">
        <f>'UniWorkforce Hourly Timesheet'!CH398</f>
        <v/>
      </c>
      <c r="AL122" t="str">
        <f>'UniWorkforce Hourly Timesheet'!CI398</f>
        <v/>
      </c>
    </row>
    <row r="123" spans="1:38" x14ac:dyDescent="0.25">
      <c r="A123" t="str">
        <f>IF(AND(E122="",E123=""),"",IF(E123="","&lt;EOD&gt;",TEXT('UniWorkforce Hourly Timesheet'!$Y$6,"0000000")))</f>
        <v/>
      </c>
      <c r="B123" t="str">
        <f>IF(E123="","",'UniWorkforce Hourly Timesheet'!$D$4)</f>
        <v/>
      </c>
      <c r="C123" t="str">
        <f>IF(E123="","",'UniWorkforce Hourly Timesheet'!$Y$4)</f>
        <v/>
      </c>
      <c r="D123" t="str">
        <f>IF(E123="","",'UniWorkforce Hourly Timesheet'!$X$113)</f>
        <v/>
      </c>
      <c r="E123" t="str">
        <f>'UniWorkforce Hourly Timesheet'!AX399</f>
        <v/>
      </c>
      <c r="F123" t="str">
        <f>'UniWorkforce Hourly Timesheet'!AY399</f>
        <v/>
      </c>
      <c r="G123" t="str">
        <f>'UniWorkforce Hourly Timesheet'!AZ399</f>
        <v/>
      </c>
      <c r="H123" t="str">
        <f>'UniWorkforce Hourly Timesheet'!BA399</f>
        <v/>
      </c>
      <c r="I123" t="str">
        <f>'UniWorkforce Hourly Timesheet'!BB399</f>
        <v/>
      </c>
      <c r="J123" t="str">
        <f>'UniWorkforce Hourly Timesheet'!BC399</f>
        <v/>
      </c>
      <c r="K123" t="str">
        <f>'UniWorkforce Hourly Timesheet'!BD399</f>
        <v/>
      </c>
      <c r="L123" t="str">
        <f>'UniWorkforce Hourly Timesheet'!BE399</f>
        <v/>
      </c>
      <c r="M123" t="str">
        <f>'UniWorkforce Hourly Timesheet'!BF399</f>
        <v/>
      </c>
      <c r="N123" t="str">
        <f>'UniWorkforce Hourly Timesheet'!BG399</f>
        <v/>
      </c>
      <c r="O123" t="str">
        <f>'UniWorkforce Hourly Timesheet'!BH399</f>
        <v/>
      </c>
      <c r="P123" t="str">
        <f>'UniWorkforce Hourly Timesheet'!BI399</f>
        <v/>
      </c>
      <c r="Q123" t="str">
        <f>'UniWorkforce Hourly Timesheet'!BJ399</f>
        <v/>
      </c>
      <c r="R123" t="str">
        <f>'UniWorkforce Hourly Timesheet'!BK399</f>
        <v/>
      </c>
      <c r="S123" t="str">
        <f>'UniWorkforce Hourly Timesheet'!BL399</f>
        <v/>
      </c>
      <c r="T123" t="str">
        <f>'UniWorkforce Hourly Timesheet'!BM399</f>
        <v/>
      </c>
      <c r="U123" t="str">
        <f>'UniWorkforce Hourly Timesheet'!BN399</f>
        <v/>
      </c>
      <c r="V123" t="str">
        <f>'UniWorkforce Hourly Timesheet'!BO399</f>
        <v/>
      </c>
      <c r="W123" t="str">
        <f>'UniWorkforce Hourly Timesheet'!BP399</f>
        <v/>
      </c>
      <c r="X123" t="str">
        <f>'UniWorkforce Hourly Timesheet'!BQ399</f>
        <v/>
      </c>
      <c r="Y123" t="str">
        <f>'UniWorkforce Hourly Timesheet'!BR399</f>
        <v/>
      </c>
      <c r="Z123" t="str">
        <f>'UniWorkforce Hourly Timesheet'!BS399</f>
        <v/>
      </c>
      <c r="AA123" t="str">
        <f>'UniWorkforce Hourly Timesheet'!BT399</f>
        <v/>
      </c>
      <c r="AB123" t="str">
        <f>'UniWorkforce Hourly Timesheet'!BU399</f>
        <v/>
      </c>
      <c r="AC123" t="str">
        <f>'UniWorkforce Hourly Timesheet'!BV399</f>
        <v/>
      </c>
      <c r="AD123" t="str">
        <f>'UniWorkforce Hourly Timesheet'!BW399</f>
        <v/>
      </c>
      <c r="AE123" t="str">
        <f>'UniWorkforce Hourly Timesheet'!BX399</f>
        <v/>
      </c>
      <c r="AF123" t="str">
        <f>'UniWorkforce Hourly Timesheet'!BY399</f>
        <v/>
      </c>
      <c r="AG123" t="str">
        <f>'UniWorkforce Hourly Timesheet'!BZ399</f>
        <v/>
      </c>
      <c r="AH123" t="str">
        <f>'UniWorkforce Hourly Timesheet'!CA399</f>
        <v/>
      </c>
      <c r="AI123" t="str">
        <f>'UniWorkforce Hourly Timesheet'!CB399</f>
        <v/>
      </c>
      <c r="AJ123" t="str">
        <f>'UniWorkforce Hourly Timesheet'!CG399</f>
        <v/>
      </c>
      <c r="AK123" t="str">
        <f>'UniWorkforce Hourly Timesheet'!CH399</f>
        <v/>
      </c>
      <c r="AL123" t="str">
        <f>'UniWorkforce Hourly Timesheet'!CI399</f>
        <v/>
      </c>
    </row>
    <row r="124" spans="1:38" x14ac:dyDescent="0.25">
      <c r="A124" t="str">
        <f>IF(AND(E123="",E124=""),"",IF(E124="","&lt;EOD&gt;",TEXT('UniWorkforce Hourly Timesheet'!$Y$6,"0000000")))</f>
        <v/>
      </c>
      <c r="B124" t="str">
        <f>IF(E124="","",'UniWorkforce Hourly Timesheet'!$D$4)</f>
        <v/>
      </c>
      <c r="C124" t="str">
        <f>IF(E124="","",'UniWorkforce Hourly Timesheet'!$Y$4)</f>
        <v/>
      </c>
      <c r="D124" t="str">
        <f>IF(E124="","",'UniWorkforce Hourly Timesheet'!$X$113)</f>
        <v/>
      </c>
      <c r="E124" t="str">
        <f>'UniWorkforce Hourly Timesheet'!AX400</f>
        <v/>
      </c>
      <c r="F124" t="str">
        <f>'UniWorkforce Hourly Timesheet'!AY400</f>
        <v/>
      </c>
      <c r="G124" t="str">
        <f>'UniWorkforce Hourly Timesheet'!AZ400</f>
        <v/>
      </c>
      <c r="H124" t="str">
        <f>'UniWorkforce Hourly Timesheet'!BA400</f>
        <v/>
      </c>
      <c r="I124" t="str">
        <f>'UniWorkforce Hourly Timesheet'!BB400</f>
        <v/>
      </c>
      <c r="J124" t="str">
        <f>'UniWorkforce Hourly Timesheet'!BC400</f>
        <v/>
      </c>
      <c r="K124" t="str">
        <f>'UniWorkforce Hourly Timesheet'!BD400</f>
        <v/>
      </c>
      <c r="L124" t="str">
        <f>'UniWorkforce Hourly Timesheet'!BE400</f>
        <v/>
      </c>
      <c r="M124" t="str">
        <f>'UniWorkforce Hourly Timesheet'!BF400</f>
        <v/>
      </c>
      <c r="N124" t="str">
        <f>'UniWorkforce Hourly Timesheet'!BG400</f>
        <v/>
      </c>
      <c r="O124" t="str">
        <f>'UniWorkforce Hourly Timesheet'!BH400</f>
        <v/>
      </c>
      <c r="P124" t="str">
        <f>'UniWorkforce Hourly Timesheet'!BI400</f>
        <v/>
      </c>
      <c r="Q124" t="str">
        <f>'UniWorkforce Hourly Timesheet'!BJ400</f>
        <v/>
      </c>
      <c r="R124" t="str">
        <f>'UniWorkforce Hourly Timesheet'!BK400</f>
        <v/>
      </c>
      <c r="S124" t="str">
        <f>'UniWorkforce Hourly Timesheet'!BL400</f>
        <v/>
      </c>
      <c r="T124" t="str">
        <f>'UniWorkforce Hourly Timesheet'!BM400</f>
        <v/>
      </c>
      <c r="U124" t="str">
        <f>'UniWorkforce Hourly Timesheet'!BN400</f>
        <v/>
      </c>
      <c r="V124" t="str">
        <f>'UniWorkforce Hourly Timesheet'!BO400</f>
        <v/>
      </c>
      <c r="W124" t="str">
        <f>'UniWorkforce Hourly Timesheet'!BP400</f>
        <v/>
      </c>
      <c r="X124" t="str">
        <f>'UniWorkforce Hourly Timesheet'!BQ400</f>
        <v/>
      </c>
      <c r="Y124" t="str">
        <f>'UniWorkforce Hourly Timesheet'!BR400</f>
        <v/>
      </c>
      <c r="Z124" t="str">
        <f>'UniWorkforce Hourly Timesheet'!BS400</f>
        <v/>
      </c>
      <c r="AA124" t="str">
        <f>'UniWorkforce Hourly Timesheet'!BT400</f>
        <v/>
      </c>
      <c r="AB124" t="str">
        <f>'UniWorkforce Hourly Timesheet'!BU400</f>
        <v/>
      </c>
      <c r="AC124" t="str">
        <f>'UniWorkforce Hourly Timesheet'!BV400</f>
        <v/>
      </c>
      <c r="AD124" t="str">
        <f>'UniWorkforce Hourly Timesheet'!BW400</f>
        <v/>
      </c>
      <c r="AE124" t="str">
        <f>'UniWorkforce Hourly Timesheet'!BX400</f>
        <v/>
      </c>
      <c r="AF124" t="str">
        <f>'UniWorkforce Hourly Timesheet'!BY400</f>
        <v/>
      </c>
      <c r="AG124" t="str">
        <f>'UniWorkforce Hourly Timesheet'!BZ400</f>
        <v/>
      </c>
      <c r="AH124" t="str">
        <f>'UniWorkforce Hourly Timesheet'!CA400</f>
        <v/>
      </c>
      <c r="AI124" t="str">
        <f>'UniWorkforce Hourly Timesheet'!CB400</f>
        <v/>
      </c>
      <c r="AJ124" t="str">
        <f>'UniWorkforce Hourly Timesheet'!CG400</f>
        <v/>
      </c>
      <c r="AK124" t="str">
        <f>'UniWorkforce Hourly Timesheet'!CH400</f>
        <v/>
      </c>
      <c r="AL124" t="str">
        <f>'UniWorkforce Hourly Timesheet'!CI400</f>
        <v/>
      </c>
    </row>
    <row r="125" spans="1:38" x14ac:dyDescent="0.25">
      <c r="A125" t="str">
        <f>IF(AND(E124="",E125=""),"",IF(E125="","&lt;EOD&gt;",TEXT('UniWorkforce Hourly Timesheet'!$Y$6,"0000000")))</f>
        <v/>
      </c>
      <c r="B125" t="str">
        <f>IF(E125="","",'UniWorkforce Hourly Timesheet'!$D$4)</f>
        <v/>
      </c>
      <c r="C125" t="str">
        <f>IF(E125="","",'UniWorkforce Hourly Timesheet'!$Y$4)</f>
        <v/>
      </c>
      <c r="D125" t="str">
        <f>IF(E125="","",'UniWorkforce Hourly Timesheet'!$X$113)</f>
        <v/>
      </c>
      <c r="E125" t="str">
        <f>'UniWorkforce Hourly Timesheet'!AX401</f>
        <v/>
      </c>
      <c r="F125" t="str">
        <f>'UniWorkforce Hourly Timesheet'!AY401</f>
        <v/>
      </c>
      <c r="G125" t="str">
        <f>'UniWorkforce Hourly Timesheet'!AZ401</f>
        <v/>
      </c>
      <c r="H125" t="str">
        <f>'UniWorkforce Hourly Timesheet'!BA401</f>
        <v/>
      </c>
      <c r="I125" t="str">
        <f>'UniWorkforce Hourly Timesheet'!BB401</f>
        <v/>
      </c>
      <c r="J125" t="str">
        <f>'UniWorkforce Hourly Timesheet'!BC401</f>
        <v/>
      </c>
      <c r="K125" t="str">
        <f>'UniWorkforce Hourly Timesheet'!BD401</f>
        <v/>
      </c>
      <c r="L125" t="str">
        <f>'UniWorkforce Hourly Timesheet'!BE401</f>
        <v/>
      </c>
      <c r="M125" t="str">
        <f>'UniWorkforce Hourly Timesheet'!BF401</f>
        <v/>
      </c>
      <c r="N125" t="str">
        <f>'UniWorkforce Hourly Timesheet'!BG401</f>
        <v/>
      </c>
      <c r="O125" t="str">
        <f>'UniWorkforce Hourly Timesheet'!BH401</f>
        <v/>
      </c>
      <c r="P125" t="str">
        <f>'UniWorkforce Hourly Timesheet'!BI401</f>
        <v/>
      </c>
      <c r="Q125" t="str">
        <f>'UniWorkforce Hourly Timesheet'!BJ401</f>
        <v/>
      </c>
      <c r="R125" t="str">
        <f>'UniWorkforce Hourly Timesheet'!BK401</f>
        <v/>
      </c>
      <c r="S125" t="str">
        <f>'UniWorkforce Hourly Timesheet'!BL401</f>
        <v/>
      </c>
      <c r="T125" t="str">
        <f>'UniWorkforce Hourly Timesheet'!BM401</f>
        <v/>
      </c>
      <c r="U125" t="str">
        <f>'UniWorkforce Hourly Timesheet'!BN401</f>
        <v/>
      </c>
      <c r="V125" t="str">
        <f>'UniWorkforce Hourly Timesheet'!BO401</f>
        <v/>
      </c>
      <c r="W125" t="str">
        <f>'UniWorkforce Hourly Timesheet'!BP401</f>
        <v/>
      </c>
      <c r="X125" t="str">
        <f>'UniWorkforce Hourly Timesheet'!BQ401</f>
        <v/>
      </c>
      <c r="Y125" t="str">
        <f>'UniWorkforce Hourly Timesheet'!BR401</f>
        <v/>
      </c>
      <c r="Z125" t="str">
        <f>'UniWorkforce Hourly Timesheet'!BS401</f>
        <v/>
      </c>
      <c r="AA125" t="str">
        <f>'UniWorkforce Hourly Timesheet'!BT401</f>
        <v/>
      </c>
      <c r="AB125" t="str">
        <f>'UniWorkforce Hourly Timesheet'!BU401</f>
        <v/>
      </c>
      <c r="AC125" t="str">
        <f>'UniWorkforce Hourly Timesheet'!BV401</f>
        <v/>
      </c>
      <c r="AD125" t="str">
        <f>'UniWorkforce Hourly Timesheet'!BW401</f>
        <v/>
      </c>
      <c r="AE125" t="str">
        <f>'UniWorkforce Hourly Timesheet'!BX401</f>
        <v/>
      </c>
      <c r="AF125" t="str">
        <f>'UniWorkforce Hourly Timesheet'!BY401</f>
        <v/>
      </c>
      <c r="AG125" t="str">
        <f>'UniWorkforce Hourly Timesheet'!BZ401</f>
        <v/>
      </c>
      <c r="AH125" t="str">
        <f>'UniWorkforce Hourly Timesheet'!CA401</f>
        <v/>
      </c>
      <c r="AI125" t="str">
        <f>'UniWorkforce Hourly Timesheet'!CB401</f>
        <v/>
      </c>
      <c r="AJ125" t="str">
        <f>'UniWorkforce Hourly Timesheet'!CG401</f>
        <v/>
      </c>
      <c r="AK125" t="str">
        <f>'UniWorkforce Hourly Timesheet'!CH401</f>
        <v/>
      </c>
      <c r="AL125" t="str">
        <f>'UniWorkforce Hourly Timesheet'!CI401</f>
        <v/>
      </c>
    </row>
    <row r="126" spans="1:38" x14ac:dyDescent="0.25">
      <c r="A126" t="str">
        <f>IF(AND(E125="",E126=""),"",IF(E126="","&lt;EOD&gt;",TEXT('UniWorkforce Hourly Timesheet'!$Y$6,"0000000")))</f>
        <v/>
      </c>
      <c r="B126" t="str">
        <f>IF(E126="","",'UniWorkforce Hourly Timesheet'!$D$4)</f>
        <v/>
      </c>
      <c r="C126" t="str">
        <f>IF(E126="","",'UniWorkforce Hourly Timesheet'!$Y$4)</f>
        <v/>
      </c>
      <c r="D126" t="str">
        <f>IF(E126="","",'UniWorkforce Hourly Timesheet'!$X$113)</f>
        <v/>
      </c>
      <c r="E126" t="str">
        <f>'UniWorkforce Hourly Timesheet'!AX402</f>
        <v/>
      </c>
      <c r="F126" t="str">
        <f>'UniWorkforce Hourly Timesheet'!AY402</f>
        <v/>
      </c>
      <c r="G126" t="str">
        <f>'UniWorkforce Hourly Timesheet'!AZ402</f>
        <v/>
      </c>
      <c r="H126" t="str">
        <f>'UniWorkforce Hourly Timesheet'!BA402</f>
        <v/>
      </c>
      <c r="I126" t="str">
        <f>'UniWorkforce Hourly Timesheet'!BB402</f>
        <v/>
      </c>
      <c r="J126" t="str">
        <f>'UniWorkforce Hourly Timesheet'!BC402</f>
        <v/>
      </c>
      <c r="K126" t="str">
        <f>'UniWorkforce Hourly Timesheet'!BD402</f>
        <v/>
      </c>
      <c r="L126" t="str">
        <f>'UniWorkforce Hourly Timesheet'!BE402</f>
        <v/>
      </c>
      <c r="M126" t="str">
        <f>'UniWorkforce Hourly Timesheet'!BF402</f>
        <v/>
      </c>
      <c r="N126" t="str">
        <f>'UniWorkforce Hourly Timesheet'!BG402</f>
        <v/>
      </c>
      <c r="O126" t="str">
        <f>'UniWorkforce Hourly Timesheet'!BH402</f>
        <v/>
      </c>
      <c r="P126" t="str">
        <f>'UniWorkforce Hourly Timesheet'!BI402</f>
        <v/>
      </c>
      <c r="Q126" t="str">
        <f>'UniWorkforce Hourly Timesheet'!BJ402</f>
        <v/>
      </c>
      <c r="R126" t="str">
        <f>'UniWorkforce Hourly Timesheet'!BK402</f>
        <v/>
      </c>
      <c r="S126" t="str">
        <f>'UniWorkforce Hourly Timesheet'!BL402</f>
        <v/>
      </c>
      <c r="T126" t="str">
        <f>'UniWorkforce Hourly Timesheet'!BM402</f>
        <v/>
      </c>
      <c r="U126" t="str">
        <f>'UniWorkforce Hourly Timesheet'!BN402</f>
        <v/>
      </c>
      <c r="V126" t="str">
        <f>'UniWorkforce Hourly Timesheet'!BO402</f>
        <v/>
      </c>
      <c r="W126" t="str">
        <f>'UniWorkforce Hourly Timesheet'!BP402</f>
        <v/>
      </c>
      <c r="X126" t="str">
        <f>'UniWorkforce Hourly Timesheet'!BQ402</f>
        <v/>
      </c>
      <c r="Y126" t="str">
        <f>'UniWorkforce Hourly Timesheet'!BR402</f>
        <v/>
      </c>
      <c r="Z126" t="str">
        <f>'UniWorkforce Hourly Timesheet'!BS402</f>
        <v/>
      </c>
      <c r="AA126" t="str">
        <f>'UniWorkforce Hourly Timesheet'!BT402</f>
        <v/>
      </c>
      <c r="AB126" t="str">
        <f>'UniWorkforce Hourly Timesheet'!BU402</f>
        <v/>
      </c>
      <c r="AC126" t="str">
        <f>'UniWorkforce Hourly Timesheet'!BV402</f>
        <v/>
      </c>
      <c r="AD126" t="str">
        <f>'UniWorkforce Hourly Timesheet'!BW402</f>
        <v/>
      </c>
      <c r="AE126" t="str">
        <f>'UniWorkforce Hourly Timesheet'!BX402</f>
        <v/>
      </c>
      <c r="AF126" t="str">
        <f>'UniWorkforce Hourly Timesheet'!BY402</f>
        <v/>
      </c>
      <c r="AG126" t="str">
        <f>'UniWorkforce Hourly Timesheet'!BZ402</f>
        <v/>
      </c>
      <c r="AH126" t="str">
        <f>'UniWorkforce Hourly Timesheet'!CA402</f>
        <v/>
      </c>
      <c r="AI126" t="str">
        <f>'UniWorkforce Hourly Timesheet'!CB402</f>
        <v/>
      </c>
      <c r="AJ126" t="str">
        <f>'UniWorkforce Hourly Timesheet'!CG402</f>
        <v/>
      </c>
      <c r="AK126" t="str">
        <f>'UniWorkforce Hourly Timesheet'!CH402</f>
        <v/>
      </c>
      <c r="AL126" t="str">
        <f>'UniWorkforce Hourly Timesheet'!CI402</f>
        <v/>
      </c>
    </row>
    <row r="127" spans="1:38" x14ac:dyDescent="0.25">
      <c r="A127" t="str">
        <f>IF(AND(E126="",E127=""),"",IF(E127="","&lt;EOD&gt;",TEXT('UniWorkforce Hourly Timesheet'!$Y$6,"0000000")))</f>
        <v/>
      </c>
      <c r="B127" t="str">
        <f>IF(E127="","",'UniWorkforce Hourly Timesheet'!$D$4)</f>
        <v/>
      </c>
      <c r="C127" t="str">
        <f>IF(E127="","",'UniWorkforce Hourly Timesheet'!$Y$4)</f>
        <v/>
      </c>
      <c r="D127" t="str">
        <f>IF(E127="","",'UniWorkforce Hourly Timesheet'!$X$113)</f>
        <v/>
      </c>
      <c r="E127" t="str">
        <f>'UniWorkforce Hourly Timesheet'!AX403</f>
        <v/>
      </c>
      <c r="F127" t="str">
        <f>'UniWorkforce Hourly Timesheet'!AY403</f>
        <v/>
      </c>
      <c r="G127" t="str">
        <f>'UniWorkforce Hourly Timesheet'!AZ403</f>
        <v/>
      </c>
      <c r="H127" t="str">
        <f>'UniWorkforce Hourly Timesheet'!BA403</f>
        <v/>
      </c>
      <c r="I127" t="str">
        <f>'UniWorkforce Hourly Timesheet'!BB403</f>
        <v/>
      </c>
      <c r="J127" t="str">
        <f>'UniWorkforce Hourly Timesheet'!BC403</f>
        <v/>
      </c>
      <c r="K127" t="str">
        <f>'UniWorkforce Hourly Timesheet'!BD403</f>
        <v/>
      </c>
      <c r="L127" t="str">
        <f>'UniWorkforce Hourly Timesheet'!BE403</f>
        <v/>
      </c>
      <c r="M127" t="str">
        <f>'UniWorkforce Hourly Timesheet'!BF403</f>
        <v/>
      </c>
      <c r="N127" t="str">
        <f>'UniWorkforce Hourly Timesheet'!BG403</f>
        <v/>
      </c>
      <c r="O127" t="str">
        <f>'UniWorkforce Hourly Timesheet'!BH403</f>
        <v/>
      </c>
      <c r="P127" t="str">
        <f>'UniWorkforce Hourly Timesheet'!BI403</f>
        <v/>
      </c>
      <c r="Q127" t="str">
        <f>'UniWorkforce Hourly Timesheet'!BJ403</f>
        <v/>
      </c>
      <c r="R127" t="str">
        <f>'UniWorkforce Hourly Timesheet'!BK403</f>
        <v/>
      </c>
      <c r="S127" t="str">
        <f>'UniWorkforce Hourly Timesheet'!BL403</f>
        <v/>
      </c>
      <c r="T127" t="str">
        <f>'UniWorkforce Hourly Timesheet'!BM403</f>
        <v/>
      </c>
      <c r="U127" t="str">
        <f>'UniWorkforce Hourly Timesheet'!BN403</f>
        <v/>
      </c>
      <c r="V127" t="str">
        <f>'UniWorkforce Hourly Timesheet'!BO403</f>
        <v/>
      </c>
      <c r="W127" t="str">
        <f>'UniWorkforce Hourly Timesheet'!BP403</f>
        <v/>
      </c>
      <c r="X127" t="str">
        <f>'UniWorkforce Hourly Timesheet'!BQ403</f>
        <v/>
      </c>
      <c r="Y127" t="str">
        <f>'UniWorkforce Hourly Timesheet'!BR403</f>
        <v/>
      </c>
      <c r="Z127" t="str">
        <f>'UniWorkforce Hourly Timesheet'!BS403</f>
        <v/>
      </c>
      <c r="AA127" t="str">
        <f>'UniWorkforce Hourly Timesheet'!BT403</f>
        <v/>
      </c>
      <c r="AB127" t="str">
        <f>'UniWorkforce Hourly Timesheet'!BU403</f>
        <v/>
      </c>
      <c r="AC127" t="str">
        <f>'UniWorkforce Hourly Timesheet'!BV403</f>
        <v/>
      </c>
      <c r="AD127" t="str">
        <f>'UniWorkforce Hourly Timesheet'!BW403</f>
        <v/>
      </c>
      <c r="AE127" t="str">
        <f>'UniWorkforce Hourly Timesheet'!BX403</f>
        <v/>
      </c>
      <c r="AF127" t="str">
        <f>'UniWorkforce Hourly Timesheet'!BY403</f>
        <v/>
      </c>
      <c r="AG127" t="str">
        <f>'UniWorkforce Hourly Timesheet'!BZ403</f>
        <v/>
      </c>
      <c r="AH127" t="str">
        <f>'UniWorkforce Hourly Timesheet'!CA403</f>
        <v/>
      </c>
      <c r="AI127" t="str">
        <f>'UniWorkforce Hourly Timesheet'!CB403</f>
        <v/>
      </c>
      <c r="AJ127" t="str">
        <f>'UniWorkforce Hourly Timesheet'!CG403</f>
        <v/>
      </c>
      <c r="AK127" t="str">
        <f>'UniWorkforce Hourly Timesheet'!CH403</f>
        <v/>
      </c>
      <c r="AL127" t="str">
        <f>'UniWorkforce Hourly Timesheet'!CI403</f>
        <v/>
      </c>
    </row>
    <row r="128" spans="1:38" x14ac:dyDescent="0.25">
      <c r="A128" t="str">
        <f>IF(AND(E127="",E128=""),"",IF(E128="","&lt;EOD&gt;",TEXT('UniWorkforce Hourly Timesheet'!$Y$6,"0000000")))</f>
        <v/>
      </c>
      <c r="B128" t="str">
        <f>IF(E128="","",'UniWorkforce Hourly Timesheet'!$D$4)</f>
        <v/>
      </c>
      <c r="C128" t="str">
        <f>IF(E128="","",'UniWorkforce Hourly Timesheet'!$Y$4)</f>
        <v/>
      </c>
      <c r="D128" t="str">
        <f>IF(E128="","",'UniWorkforce Hourly Timesheet'!$X$113)</f>
        <v/>
      </c>
      <c r="E128" t="str">
        <f>'UniWorkforce Hourly Timesheet'!AX404</f>
        <v/>
      </c>
      <c r="F128" t="str">
        <f>'UniWorkforce Hourly Timesheet'!AY404</f>
        <v/>
      </c>
      <c r="G128" t="str">
        <f>'UniWorkforce Hourly Timesheet'!AZ404</f>
        <v/>
      </c>
      <c r="H128" t="str">
        <f>'UniWorkforce Hourly Timesheet'!BA404</f>
        <v/>
      </c>
      <c r="I128" t="str">
        <f>'UniWorkforce Hourly Timesheet'!BB404</f>
        <v/>
      </c>
      <c r="J128" t="str">
        <f>'UniWorkforce Hourly Timesheet'!BC404</f>
        <v/>
      </c>
      <c r="K128" t="str">
        <f>'UniWorkforce Hourly Timesheet'!BD404</f>
        <v/>
      </c>
      <c r="L128" t="str">
        <f>'UniWorkforce Hourly Timesheet'!BE404</f>
        <v/>
      </c>
      <c r="M128" t="str">
        <f>'UniWorkforce Hourly Timesheet'!BF404</f>
        <v/>
      </c>
      <c r="N128" t="str">
        <f>'UniWorkforce Hourly Timesheet'!BG404</f>
        <v/>
      </c>
      <c r="O128" t="str">
        <f>'UniWorkforce Hourly Timesheet'!BH404</f>
        <v/>
      </c>
      <c r="P128" t="str">
        <f>'UniWorkforce Hourly Timesheet'!BI404</f>
        <v/>
      </c>
      <c r="Q128" t="str">
        <f>'UniWorkforce Hourly Timesheet'!BJ404</f>
        <v/>
      </c>
      <c r="R128" t="str">
        <f>'UniWorkforce Hourly Timesheet'!BK404</f>
        <v/>
      </c>
      <c r="S128" t="str">
        <f>'UniWorkforce Hourly Timesheet'!BL404</f>
        <v/>
      </c>
      <c r="T128" t="str">
        <f>'UniWorkforce Hourly Timesheet'!BM404</f>
        <v/>
      </c>
      <c r="U128" t="str">
        <f>'UniWorkforce Hourly Timesheet'!BN404</f>
        <v/>
      </c>
      <c r="V128" t="str">
        <f>'UniWorkforce Hourly Timesheet'!BO404</f>
        <v/>
      </c>
      <c r="W128" t="str">
        <f>'UniWorkforce Hourly Timesheet'!BP404</f>
        <v/>
      </c>
      <c r="X128" t="str">
        <f>'UniWorkforce Hourly Timesheet'!BQ404</f>
        <v/>
      </c>
      <c r="Y128" t="str">
        <f>'UniWorkforce Hourly Timesheet'!BR404</f>
        <v/>
      </c>
      <c r="Z128" t="str">
        <f>'UniWorkforce Hourly Timesheet'!BS404</f>
        <v/>
      </c>
      <c r="AA128" t="str">
        <f>'UniWorkforce Hourly Timesheet'!BT404</f>
        <v/>
      </c>
      <c r="AB128" t="str">
        <f>'UniWorkforce Hourly Timesheet'!BU404</f>
        <v/>
      </c>
      <c r="AC128" t="str">
        <f>'UniWorkforce Hourly Timesheet'!BV404</f>
        <v/>
      </c>
      <c r="AD128" t="str">
        <f>'UniWorkforce Hourly Timesheet'!BW404</f>
        <v/>
      </c>
      <c r="AE128" t="str">
        <f>'UniWorkforce Hourly Timesheet'!BX404</f>
        <v/>
      </c>
      <c r="AF128" t="str">
        <f>'UniWorkforce Hourly Timesheet'!BY404</f>
        <v/>
      </c>
      <c r="AG128" t="str">
        <f>'UniWorkforce Hourly Timesheet'!BZ404</f>
        <v/>
      </c>
      <c r="AH128" t="str">
        <f>'UniWorkforce Hourly Timesheet'!CA404</f>
        <v/>
      </c>
      <c r="AI128" t="str">
        <f>'UniWorkforce Hourly Timesheet'!CB404</f>
        <v/>
      </c>
      <c r="AJ128" t="str">
        <f>'UniWorkforce Hourly Timesheet'!CG404</f>
        <v/>
      </c>
      <c r="AK128" t="str">
        <f>'UniWorkforce Hourly Timesheet'!CH404</f>
        <v/>
      </c>
      <c r="AL128" t="str">
        <f>'UniWorkforce Hourly Timesheet'!CI404</f>
        <v/>
      </c>
    </row>
    <row r="129" spans="1:38" x14ac:dyDescent="0.25">
      <c r="A129" t="str">
        <f>IF(AND(E128="",E129=""),"",IF(E129="","&lt;EOD&gt;",TEXT('UniWorkforce Hourly Timesheet'!$Y$6,"0000000")))</f>
        <v/>
      </c>
      <c r="B129" t="str">
        <f>IF(E129="","",'UniWorkforce Hourly Timesheet'!$D$4)</f>
        <v/>
      </c>
      <c r="C129" t="str">
        <f>IF(E129="","",'UniWorkforce Hourly Timesheet'!$Y$4)</f>
        <v/>
      </c>
      <c r="D129" t="str">
        <f>IF(E129="","",'UniWorkforce Hourly Timesheet'!$X$113)</f>
        <v/>
      </c>
      <c r="E129" t="str">
        <f>'UniWorkforce Hourly Timesheet'!AX405</f>
        <v/>
      </c>
      <c r="F129" t="str">
        <f>'UniWorkforce Hourly Timesheet'!AY405</f>
        <v/>
      </c>
      <c r="G129" t="str">
        <f>'UniWorkforce Hourly Timesheet'!AZ405</f>
        <v/>
      </c>
      <c r="H129" t="str">
        <f>'UniWorkforce Hourly Timesheet'!BA405</f>
        <v/>
      </c>
      <c r="I129" t="str">
        <f>'UniWorkforce Hourly Timesheet'!BB405</f>
        <v/>
      </c>
      <c r="J129" t="str">
        <f>'UniWorkforce Hourly Timesheet'!BC405</f>
        <v/>
      </c>
      <c r="K129" t="str">
        <f>'UniWorkforce Hourly Timesheet'!BD405</f>
        <v/>
      </c>
      <c r="L129" t="str">
        <f>'UniWorkforce Hourly Timesheet'!BE405</f>
        <v/>
      </c>
      <c r="M129" t="str">
        <f>'UniWorkforce Hourly Timesheet'!BF405</f>
        <v/>
      </c>
      <c r="N129" t="str">
        <f>'UniWorkforce Hourly Timesheet'!BG405</f>
        <v/>
      </c>
      <c r="O129" t="str">
        <f>'UniWorkforce Hourly Timesheet'!BH405</f>
        <v/>
      </c>
      <c r="P129" t="str">
        <f>'UniWorkforce Hourly Timesheet'!BI405</f>
        <v/>
      </c>
      <c r="Q129" t="str">
        <f>'UniWorkforce Hourly Timesheet'!BJ405</f>
        <v/>
      </c>
      <c r="R129" t="str">
        <f>'UniWorkforce Hourly Timesheet'!BK405</f>
        <v/>
      </c>
      <c r="S129" t="str">
        <f>'UniWorkforce Hourly Timesheet'!BL405</f>
        <v/>
      </c>
      <c r="T129" t="str">
        <f>'UniWorkforce Hourly Timesheet'!BM405</f>
        <v/>
      </c>
      <c r="U129" t="str">
        <f>'UniWorkforce Hourly Timesheet'!BN405</f>
        <v/>
      </c>
      <c r="V129" t="str">
        <f>'UniWorkforce Hourly Timesheet'!BO405</f>
        <v/>
      </c>
      <c r="W129" t="str">
        <f>'UniWorkforce Hourly Timesheet'!BP405</f>
        <v/>
      </c>
      <c r="X129" t="str">
        <f>'UniWorkforce Hourly Timesheet'!BQ405</f>
        <v/>
      </c>
      <c r="Y129" t="str">
        <f>'UniWorkforce Hourly Timesheet'!BR405</f>
        <v/>
      </c>
      <c r="Z129" t="str">
        <f>'UniWorkforce Hourly Timesheet'!BS405</f>
        <v/>
      </c>
      <c r="AA129" t="str">
        <f>'UniWorkforce Hourly Timesheet'!BT405</f>
        <v/>
      </c>
      <c r="AB129" t="str">
        <f>'UniWorkforce Hourly Timesheet'!BU405</f>
        <v/>
      </c>
      <c r="AC129" t="str">
        <f>'UniWorkforce Hourly Timesheet'!BV405</f>
        <v/>
      </c>
      <c r="AD129" t="str">
        <f>'UniWorkforce Hourly Timesheet'!BW405</f>
        <v/>
      </c>
      <c r="AE129" t="str">
        <f>'UniWorkforce Hourly Timesheet'!BX405</f>
        <v/>
      </c>
      <c r="AF129" t="str">
        <f>'UniWorkforce Hourly Timesheet'!BY405</f>
        <v/>
      </c>
      <c r="AG129" t="str">
        <f>'UniWorkforce Hourly Timesheet'!BZ405</f>
        <v/>
      </c>
      <c r="AH129" t="str">
        <f>'UniWorkforce Hourly Timesheet'!CA405</f>
        <v/>
      </c>
      <c r="AI129" t="str">
        <f>'UniWorkforce Hourly Timesheet'!CB405</f>
        <v/>
      </c>
      <c r="AJ129" t="str">
        <f>'UniWorkforce Hourly Timesheet'!CG405</f>
        <v/>
      </c>
      <c r="AK129" t="str">
        <f>'UniWorkforce Hourly Timesheet'!CH405</f>
        <v/>
      </c>
      <c r="AL129" t="str">
        <f>'UniWorkforce Hourly Timesheet'!CI405</f>
        <v/>
      </c>
    </row>
    <row r="130" spans="1:38" x14ac:dyDescent="0.25">
      <c r="A130" t="str">
        <f>IF(AND(E129="",E130=""),"",IF(E130="","&lt;EOD&gt;",TEXT('UniWorkforce Hourly Timesheet'!$Y$6,"0000000")))</f>
        <v/>
      </c>
      <c r="B130" t="str">
        <f>IF(E130="","",'UniWorkforce Hourly Timesheet'!$D$4)</f>
        <v/>
      </c>
      <c r="C130" t="str">
        <f>IF(E130="","",'UniWorkforce Hourly Timesheet'!$Y$4)</f>
        <v/>
      </c>
      <c r="D130" t="str">
        <f>IF(E130="","",'UniWorkforce Hourly Timesheet'!$X$113)</f>
        <v/>
      </c>
      <c r="E130" t="str">
        <f>'UniWorkforce Hourly Timesheet'!AX406</f>
        <v/>
      </c>
      <c r="F130" t="str">
        <f>'UniWorkforce Hourly Timesheet'!AY406</f>
        <v/>
      </c>
      <c r="G130" t="str">
        <f>'UniWorkforce Hourly Timesheet'!AZ406</f>
        <v/>
      </c>
      <c r="H130" t="str">
        <f>'UniWorkforce Hourly Timesheet'!BA406</f>
        <v/>
      </c>
      <c r="I130" t="str">
        <f>'UniWorkforce Hourly Timesheet'!BB406</f>
        <v/>
      </c>
      <c r="J130" t="str">
        <f>'UniWorkforce Hourly Timesheet'!BC406</f>
        <v/>
      </c>
      <c r="K130" t="str">
        <f>'UniWorkforce Hourly Timesheet'!BD406</f>
        <v/>
      </c>
      <c r="L130" t="str">
        <f>'UniWorkforce Hourly Timesheet'!BE406</f>
        <v/>
      </c>
      <c r="M130" t="str">
        <f>'UniWorkforce Hourly Timesheet'!BF406</f>
        <v/>
      </c>
      <c r="N130" t="str">
        <f>'UniWorkforce Hourly Timesheet'!BG406</f>
        <v/>
      </c>
      <c r="O130" t="str">
        <f>'UniWorkforce Hourly Timesheet'!BH406</f>
        <v/>
      </c>
      <c r="P130" t="str">
        <f>'UniWorkforce Hourly Timesheet'!BI406</f>
        <v/>
      </c>
      <c r="Q130" t="str">
        <f>'UniWorkforce Hourly Timesheet'!BJ406</f>
        <v/>
      </c>
      <c r="R130" t="str">
        <f>'UniWorkforce Hourly Timesheet'!BK406</f>
        <v/>
      </c>
      <c r="S130" t="str">
        <f>'UniWorkforce Hourly Timesheet'!BL406</f>
        <v/>
      </c>
      <c r="T130" t="str">
        <f>'UniWorkforce Hourly Timesheet'!BM406</f>
        <v/>
      </c>
      <c r="U130" t="str">
        <f>'UniWorkforce Hourly Timesheet'!BN406</f>
        <v/>
      </c>
      <c r="V130" t="str">
        <f>'UniWorkforce Hourly Timesheet'!BO406</f>
        <v/>
      </c>
      <c r="W130" t="str">
        <f>'UniWorkforce Hourly Timesheet'!BP406</f>
        <v/>
      </c>
      <c r="X130" t="str">
        <f>'UniWorkforce Hourly Timesheet'!BQ406</f>
        <v/>
      </c>
      <c r="Y130" t="str">
        <f>'UniWorkforce Hourly Timesheet'!BR406</f>
        <v/>
      </c>
      <c r="Z130" t="str">
        <f>'UniWorkforce Hourly Timesheet'!BS406</f>
        <v/>
      </c>
      <c r="AA130" t="str">
        <f>'UniWorkforce Hourly Timesheet'!BT406</f>
        <v/>
      </c>
      <c r="AB130" t="str">
        <f>'UniWorkforce Hourly Timesheet'!BU406</f>
        <v/>
      </c>
      <c r="AC130" t="str">
        <f>'UniWorkforce Hourly Timesheet'!BV406</f>
        <v/>
      </c>
      <c r="AD130" t="str">
        <f>'UniWorkforce Hourly Timesheet'!BW406</f>
        <v/>
      </c>
      <c r="AE130" t="str">
        <f>'UniWorkforce Hourly Timesheet'!BX406</f>
        <v/>
      </c>
      <c r="AF130" t="str">
        <f>'UniWorkforce Hourly Timesheet'!BY406</f>
        <v/>
      </c>
      <c r="AG130" t="str">
        <f>'UniWorkforce Hourly Timesheet'!BZ406</f>
        <v/>
      </c>
      <c r="AH130" t="str">
        <f>'UniWorkforce Hourly Timesheet'!CA406</f>
        <v/>
      </c>
      <c r="AI130" t="str">
        <f>'UniWorkforce Hourly Timesheet'!CB406</f>
        <v/>
      </c>
      <c r="AJ130" t="str">
        <f>'UniWorkforce Hourly Timesheet'!CG406</f>
        <v/>
      </c>
      <c r="AK130" t="str">
        <f>'UniWorkforce Hourly Timesheet'!CH406</f>
        <v/>
      </c>
      <c r="AL130" t="str">
        <f>'UniWorkforce Hourly Timesheet'!CI406</f>
        <v/>
      </c>
    </row>
    <row r="131" spans="1:38" x14ac:dyDescent="0.25">
      <c r="A131" t="str">
        <f>IF(AND(E130="",E131=""),"",IF(E131="","&lt;EOD&gt;",TEXT('UniWorkforce Hourly Timesheet'!$Y$6,"0000000")))</f>
        <v/>
      </c>
      <c r="B131" t="str">
        <f>IF(E131="","",'UniWorkforce Hourly Timesheet'!$D$4)</f>
        <v/>
      </c>
      <c r="C131" t="str">
        <f>IF(E131="","",'UniWorkforce Hourly Timesheet'!$Y$4)</f>
        <v/>
      </c>
      <c r="D131" t="str">
        <f>IF(E131="","",'UniWorkforce Hourly Timesheet'!$X$113)</f>
        <v/>
      </c>
      <c r="E131" t="str">
        <f>'UniWorkforce Hourly Timesheet'!AX407</f>
        <v/>
      </c>
      <c r="F131" t="str">
        <f>'UniWorkforce Hourly Timesheet'!AY407</f>
        <v/>
      </c>
      <c r="G131" t="str">
        <f>'UniWorkforce Hourly Timesheet'!AZ407</f>
        <v/>
      </c>
      <c r="H131" t="str">
        <f>'UniWorkforce Hourly Timesheet'!BA407</f>
        <v/>
      </c>
      <c r="I131" t="str">
        <f>'UniWorkforce Hourly Timesheet'!BB407</f>
        <v/>
      </c>
      <c r="J131" t="str">
        <f>'UniWorkforce Hourly Timesheet'!BC407</f>
        <v/>
      </c>
      <c r="K131" t="str">
        <f>'UniWorkforce Hourly Timesheet'!BD407</f>
        <v/>
      </c>
      <c r="L131" t="str">
        <f>'UniWorkforce Hourly Timesheet'!BE407</f>
        <v/>
      </c>
      <c r="M131" t="str">
        <f>'UniWorkforce Hourly Timesheet'!BF407</f>
        <v/>
      </c>
      <c r="N131" t="str">
        <f>'UniWorkforce Hourly Timesheet'!BG407</f>
        <v/>
      </c>
      <c r="O131" t="str">
        <f>'UniWorkforce Hourly Timesheet'!BH407</f>
        <v/>
      </c>
      <c r="P131" t="str">
        <f>'UniWorkforce Hourly Timesheet'!BI407</f>
        <v/>
      </c>
      <c r="Q131" t="str">
        <f>'UniWorkforce Hourly Timesheet'!BJ407</f>
        <v/>
      </c>
      <c r="R131" t="str">
        <f>'UniWorkforce Hourly Timesheet'!BK407</f>
        <v/>
      </c>
      <c r="S131" t="str">
        <f>'UniWorkforce Hourly Timesheet'!BL407</f>
        <v/>
      </c>
      <c r="T131" t="str">
        <f>'UniWorkforce Hourly Timesheet'!BM407</f>
        <v/>
      </c>
      <c r="U131" t="str">
        <f>'UniWorkforce Hourly Timesheet'!BN407</f>
        <v/>
      </c>
      <c r="V131" t="str">
        <f>'UniWorkforce Hourly Timesheet'!BO407</f>
        <v/>
      </c>
      <c r="W131" t="str">
        <f>'UniWorkforce Hourly Timesheet'!BP407</f>
        <v/>
      </c>
      <c r="X131" t="str">
        <f>'UniWorkforce Hourly Timesheet'!BQ407</f>
        <v/>
      </c>
      <c r="Y131" t="str">
        <f>'UniWorkforce Hourly Timesheet'!BR407</f>
        <v/>
      </c>
      <c r="Z131" t="str">
        <f>'UniWorkforce Hourly Timesheet'!BS407</f>
        <v/>
      </c>
      <c r="AA131" t="str">
        <f>'UniWorkforce Hourly Timesheet'!BT407</f>
        <v/>
      </c>
      <c r="AB131" t="str">
        <f>'UniWorkforce Hourly Timesheet'!BU407</f>
        <v/>
      </c>
      <c r="AC131" t="str">
        <f>'UniWorkforce Hourly Timesheet'!BV407</f>
        <v/>
      </c>
      <c r="AD131" t="str">
        <f>'UniWorkforce Hourly Timesheet'!BW407</f>
        <v/>
      </c>
      <c r="AE131" t="str">
        <f>'UniWorkforce Hourly Timesheet'!BX407</f>
        <v/>
      </c>
      <c r="AF131" t="str">
        <f>'UniWorkforce Hourly Timesheet'!BY407</f>
        <v/>
      </c>
      <c r="AG131" t="str">
        <f>'UniWorkforce Hourly Timesheet'!BZ407</f>
        <v/>
      </c>
      <c r="AH131" t="str">
        <f>'UniWorkforce Hourly Timesheet'!CA407</f>
        <v/>
      </c>
      <c r="AI131" t="str">
        <f>'UniWorkforce Hourly Timesheet'!CB407</f>
        <v/>
      </c>
      <c r="AJ131" t="str">
        <f>'UniWorkforce Hourly Timesheet'!CG407</f>
        <v/>
      </c>
      <c r="AK131" t="str">
        <f>'UniWorkforce Hourly Timesheet'!CH407</f>
        <v/>
      </c>
      <c r="AL131" t="str">
        <f>'UniWorkforce Hourly Timesheet'!CI407</f>
        <v/>
      </c>
    </row>
    <row r="132" spans="1:38" x14ac:dyDescent="0.25">
      <c r="A132" t="str">
        <f>IF(AND(E131="",E132=""),"",IF(E132="","&lt;EOD&gt;",TEXT('UniWorkforce Hourly Timesheet'!$Y$6,"0000000")))</f>
        <v/>
      </c>
      <c r="B132" t="str">
        <f>IF(E132="","",'UniWorkforce Hourly Timesheet'!$D$4)</f>
        <v/>
      </c>
      <c r="C132" t="str">
        <f>IF(E132="","",'UniWorkforce Hourly Timesheet'!$Y$4)</f>
        <v/>
      </c>
      <c r="D132" t="str">
        <f>IF(E132="","",'UniWorkforce Hourly Timesheet'!$X$113)</f>
        <v/>
      </c>
      <c r="E132" t="str">
        <f>'UniWorkforce Hourly Timesheet'!AX408</f>
        <v/>
      </c>
      <c r="F132" t="str">
        <f>'UniWorkforce Hourly Timesheet'!AY408</f>
        <v/>
      </c>
      <c r="G132" t="str">
        <f>'UniWorkforce Hourly Timesheet'!AZ408</f>
        <v/>
      </c>
      <c r="H132" t="str">
        <f>'UniWorkforce Hourly Timesheet'!BA408</f>
        <v/>
      </c>
      <c r="I132" t="str">
        <f>'UniWorkforce Hourly Timesheet'!BB408</f>
        <v/>
      </c>
      <c r="J132" t="str">
        <f>'UniWorkforce Hourly Timesheet'!BC408</f>
        <v/>
      </c>
      <c r="K132" t="str">
        <f>'UniWorkforce Hourly Timesheet'!BD408</f>
        <v/>
      </c>
      <c r="L132" t="str">
        <f>'UniWorkforce Hourly Timesheet'!BE408</f>
        <v/>
      </c>
      <c r="M132" t="str">
        <f>'UniWorkforce Hourly Timesheet'!BF408</f>
        <v/>
      </c>
      <c r="N132" t="str">
        <f>'UniWorkforce Hourly Timesheet'!BG408</f>
        <v/>
      </c>
      <c r="O132" t="str">
        <f>'UniWorkforce Hourly Timesheet'!BH408</f>
        <v/>
      </c>
      <c r="P132" t="str">
        <f>'UniWorkforce Hourly Timesheet'!BI408</f>
        <v/>
      </c>
      <c r="Q132" t="str">
        <f>'UniWorkforce Hourly Timesheet'!BJ408</f>
        <v/>
      </c>
      <c r="R132" t="str">
        <f>'UniWorkforce Hourly Timesheet'!BK408</f>
        <v/>
      </c>
      <c r="S132" t="str">
        <f>'UniWorkforce Hourly Timesheet'!BL408</f>
        <v/>
      </c>
      <c r="T132" t="str">
        <f>'UniWorkforce Hourly Timesheet'!BM408</f>
        <v/>
      </c>
      <c r="U132" t="str">
        <f>'UniWorkforce Hourly Timesheet'!BN408</f>
        <v/>
      </c>
      <c r="V132" t="str">
        <f>'UniWorkforce Hourly Timesheet'!BO408</f>
        <v/>
      </c>
      <c r="W132" t="str">
        <f>'UniWorkforce Hourly Timesheet'!BP408</f>
        <v/>
      </c>
      <c r="X132" t="str">
        <f>'UniWorkforce Hourly Timesheet'!BQ408</f>
        <v/>
      </c>
      <c r="Y132" t="str">
        <f>'UniWorkforce Hourly Timesheet'!BR408</f>
        <v/>
      </c>
      <c r="Z132" t="str">
        <f>'UniWorkforce Hourly Timesheet'!BS408</f>
        <v/>
      </c>
      <c r="AA132" t="str">
        <f>'UniWorkforce Hourly Timesheet'!BT408</f>
        <v/>
      </c>
      <c r="AB132" t="str">
        <f>'UniWorkforce Hourly Timesheet'!BU408</f>
        <v/>
      </c>
      <c r="AC132" t="str">
        <f>'UniWorkforce Hourly Timesheet'!BV408</f>
        <v/>
      </c>
      <c r="AD132" t="str">
        <f>'UniWorkforce Hourly Timesheet'!BW408</f>
        <v/>
      </c>
      <c r="AE132" t="str">
        <f>'UniWorkforce Hourly Timesheet'!BX408</f>
        <v/>
      </c>
      <c r="AF132" t="str">
        <f>'UniWorkforce Hourly Timesheet'!BY408</f>
        <v/>
      </c>
      <c r="AG132" t="str">
        <f>'UniWorkforce Hourly Timesheet'!BZ408</f>
        <v/>
      </c>
      <c r="AH132" t="str">
        <f>'UniWorkforce Hourly Timesheet'!CA408</f>
        <v/>
      </c>
      <c r="AI132" t="str">
        <f>'UniWorkforce Hourly Timesheet'!CB408</f>
        <v/>
      </c>
      <c r="AJ132" t="str">
        <f>'UniWorkforce Hourly Timesheet'!CG408</f>
        <v/>
      </c>
      <c r="AK132" t="str">
        <f>'UniWorkforce Hourly Timesheet'!CH408</f>
        <v/>
      </c>
      <c r="AL132" t="str">
        <f>'UniWorkforce Hourly Timesheet'!CI408</f>
        <v/>
      </c>
    </row>
    <row r="133" spans="1:38" x14ac:dyDescent="0.25">
      <c r="A133" t="str">
        <f>IF(AND(E132="",E133=""),"",IF(E133="","&lt;EOD&gt;",TEXT('UniWorkforce Hourly Timesheet'!$Y$6,"0000000")))</f>
        <v/>
      </c>
      <c r="B133" t="str">
        <f>IF(E133="","",'UniWorkforce Hourly Timesheet'!$D$4)</f>
        <v/>
      </c>
      <c r="C133" t="str">
        <f>IF(E133="","",'UniWorkforce Hourly Timesheet'!$Y$4)</f>
        <v/>
      </c>
      <c r="D133" t="str">
        <f>IF(E133="","",'UniWorkforce Hourly Timesheet'!$X$113)</f>
        <v/>
      </c>
      <c r="E133" t="str">
        <f>'UniWorkforce Hourly Timesheet'!AX409</f>
        <v/>
      </c>
      <c r="F133" t="str">
        <f>'UniWorkforce Hourly Timesheet'!AY409</f>
        <v/>
      </c>
      <c r="G133" t="str">
        <f>'UniWorkforce Hourly Timesheet'!AZ409</f>
        <v/>
      </c>
      <c r="H133" t="str">
        <f>'UniWorkforce Hourly Timesheet'!BA409</f>
        <v/>
      </c>
      <c r="I133" t="str">
        <f>'UniWorkforce Hourly Timesheet'!BB409</f>
        <v/>
      </c>
      <c r="J133" t="str">
        <f>'UniWorkforce Hourly Timesheet'!BC409</f>
        <v/>
      </c>
      <c r="K133" t="str">
        <f>'UniWorkforce Hourly Timesheet'!BD409</f>
        <v/>
      </c>
      <c r="L133" t="str">
        <f>'UniWorkforce Hourly Timesheet'!BE409</f>
        <v/>
      </c>
      <c r="M133" t="str">
        <f>'UniWorkforce Hourly Timesheet'!BF409</f>
        <v/>
      </c>
      <c r="N133" t="str">
        <f>'UniWorkforce Hourly Timesheet'!BG409</f>
        <v/>
      </c>
      <c r="O133" t="str">
        <f>'UniWorkforce Hourly Timesheet'!BH409</f>
        <v/>
      </c>
      <c r="P133" t="str">
        <f>'UniWorkforce Hourly Timesheet'!BI409</f>
        <v/>
      </c>
      <c r="Q133" t="str">
        <f>'UniWorkforce Hourly Timesheet'!BJ409</f>
        <v/>
      </c>
      <c r="R133" t="str">
        <f>'UniWorkforce Hourly Timesheet'!BK409</f>
        <v/>
      </c>
      <c r="S133" t="str">
        <f>'UniWorkforce Hourly Timesheet'!BL409</f>
        <v/>
      </c>
      <c r="T133" t="str">
        <f>'UniWorkforce Hourly Timesheet'!BM409</f>
        <v/>
      </c>
      <c r="U133" t="str">
        <f>'UniWorkforce Hourly Timesheet'!BN409</f>
        <v/>
      </c>
      <c r="V133" t="str">
        <f>'UniWorkforce Hourly Timesheet'!BO409</f>
        <v/>
      </c>
      <c r="W133" t="str">
        <f>'UniWorkforce Hourly Timesheet'!BP409</f>
        <v/>
      </c>
      <c r="X133" t="str">
        <f>'UniWorkforce Hourly Timesheet'!BQ409</f>
        <v/>
      </c>
      <c r="Y133" t="str">
        <f>'UniWorkforce Hourly Timesheet'!BR409</f>
        <v/>
      </c>
      <c r="Z133" t="str">
        <f>'UniWorkforce Hourly Timesheet'!BS409</f>
        <v/>
      </c>
      <c r="AA133" t="str">
        <f>'UniWorkforce Hourly Timesheet'!BT409</f>
        <v/>
      </c>
      <c r="AB133" t="str">
        <f>'UniWorkforce Hourly Timesheet'!BU409</f>
        <v/>
      </c>
      <c r="AC133" t="str">
        <f>'UniWorkforce Hourly Timesheet'!BV409</f>
        <v/>
      </c>
      <c r="AD133" t="str">
        <f>'UniWorkforce Hourly Timesheet'!BW409</f>
        <v/>
      </c>
      <c r="AE133" t="str">
        <f>'UniWorkforce Hourly Timesheet'!BX409</f>
        <v/>
      </c>
      <c r="AF133" t="str">
        <f>'UniWorkforce Hourly Timesheet'!BY409</f>
        <v/>
      </c>
      <c r="AG133" t="str">
        <f>'UniWorkforce Hourly Timesheet'!BZ409</f>
        <v/>
      </c>
      <c r="AH133" t="str">
        <f>'UniWorkforce Hourly Timesheet'!CA409</f>
        <v/>
      </c>
      <c r="AI133" t="str">
        <f>'UniWorkforce Hourly Timesheet'!CB409</f>
        <v/>
      </c>
      <c r="AJ133" t="str">
        <f>'UniWorkforce Hourly Timesheet'!CG409</f>
        <v/>
      </c>
      <c r="AK133" t="str">
        <f>'UniWorkforce Hourly Timesheet'!CH409</f>
        <v/>
      </c>
      <c r="AL133" t="str">
        <f>'UniWorkforce Hourly Timesheet'!CI409</f>
        <v/>
      </c>
    </row>
    <row r="134" spans="1:38" x14ac:dyDescent="0.25">
      <c r="A134" t="str">
        <f>IF(AND(E133="",E134=""),"",IF(E134="","&lt;EOD&gt;",TEXT('UniWorkforce Hourly Timesheet'!$Y$6,"0000000")))</f>
        <v/>
      </c>
      <c r="B134" t="str">
        <f>IF(E134="","",'UniWorkforce Hourly Timesheet'!$D$4)</f>
        <v/>
      </c>
      <c r="C134" t="str">
        <f>IF(E134="","",'UniWorkforce Hourly Timesheet'!$Y$4)</f>
        <v/>
      </c>
      <c r="D134" t="str">
        <f>IF(E134="","",'UniWorkforce Hourly Timesheet'!$X$113)</f>
        <v/>
      </c>
      <c r="E134" t="str">
        <f>'UniWorkforce Hourly Timesheet'!AX410</f>
        <v/>
      </c>
      <c r="F134" t="str">
        <f>'UniWorkforce Hourly Timesheet'!AY410</f>
        <v/>
      </c>
      <c r="G134" t="str">
        <f>'UniWorkforce Hourly Timesheet'!AZ410</f>
        <v/>
      </c>
      <c r="H134" t="str">
        <f>'UniWorkforce Hourly Timesheet'!BA410</f>
        <v/>
      </c>
      <c r="I134" t="str">
        <f>'UniWorkforce Hourly Timesheet'!BB410</f>
        <v/>
      </c>
      <c r="J134" t="str">
        <f>'UniWorkforce Hourly Timesheet'!BC410</f>
        <v/>
      </c>
      <c r="K134" t="str">
        <f>'UniWorkforce Hourly Timesheet'!BD410</f>
        <v/>
      </c>
      <c r="L134" t="str">
        <f>'UniWorkforce Hourly Timesheet'!BE410</f>
        <v/>
      </c>
      <c r="M134" t="str">
        <f>'UniWorkforce Hourly Timesheet'!BF410</f>
        <v/>
      </c>
      <c r="N134" t="str">
        <f>'UniWorkforce Hourly Timesheet'!BG410</f>
        <v/>
      </c>
      <c r="O134" t="str">
        <f>'UniWorkforce Hourly Timesheet'!BH410</f>
        <v/>
      </c>
      <c r="P134" t="str">
        <f>'UniWorkforce Hourly Timesheet'!BI410</f>
        <v/>
      </c>
      <c r="Q134" t="str">
        <f>'UniWorkforce Hourly Timesheet'!BJ410</f>
        <v/>
      </c>
      <c r="R134" t="str">
        <f>'UniWorkforce Hourly Timesheet'!BK410</f>
        <v/>
      </c>
      <c r="S134" t="str">
        <f>'UniWorkforce Hourly Timesheet'!BL410</f>
        <v/>
      </c>
      <c r="T134" t="str">
        <f>'UniWorkforce Hourly Timesheet'!BM410</f>
        <v/>
      </c>
      <c r="U134" t="str">
        <f>'UniWorkforce Hourly Timesheet'!BN410</f>
        <v/>
      </c>
      <c r="V134" t="str">
        <f>'UniWorkforce Hourly Timesheet'!BO410</f>
        <v/>
      </c>
      <c r="W134" t="str">
        <f>'UniWorkforce Hourly Timesheet'!BP410</f>
        <v/>
      </c>
      <c r="X134" t="str">
        <f>'UniWorkforce Hourly Timesheet'!BQ410</f>
        <v/>
      </c>
      <c r="Y134" t="str">
        <f>'UniWorkforce Hourly Timesheet'!BR410</f>
        <v/>
      </c>
      <c r="Z134" t="str">
        <f>'UniWorkforce Hourly Timesheet'!BS410</f>
        <v/>
      </c>
      <c r="AA134" t="str">
        <f>'UniWorkforce Hourly Timesheet'!BT410</f>
        <v/>
      </c>
      <c r="AB134" t="str">
        <f>'UniWorkforce Hourly Timesheet'!BU410</f>
        <v/>
      </c>
      <c r="AC134" t="str">
        <f>'UniWorkforce Hourly Timesheet'!BV410</f>
        <v/>
      </c>
      <c r="AD134" t="str">
        <f>'UniWorkforce Hourly Timesheet'!BW410</f>
        <v/>
      </c>
      <c r="AE134" t="str">
        <f>'UniWorkforce Hourly Timesheet'!BX410</f>
        <v/>
      </c>
      <c r="AF134" t="str">
        <f>'UniWorkforce Hourly Timesheet'!BY410</f>
        <v/>
      </c>
      <c r="AG134" t="str">
        <f>'UniWorkforce Hourly Timesheet'!BZ410</f>
        <v/>
      </c>
      <c r="AH134" t="str">
        <f>'UniWorkforce Hourly Timesheet'!CA410</f>
        <v/>
      </c>
      <c r="AI134" t="str">
        <f>'UniWorkforce Hourly Timesheet'!CB410</f>
        <v/>
      </c>
      <c r="AJ134" t="str">
        <f>'UniWorkforce Hourly Timesheet'!CG410</f>
        <v/>
      </c>
      <c r="AK134" t="str">
        <f>'UniWorkforce Hourly Timesheet'!CH410</f>
        <v/>
      </c>
      <c r="AL134" t="str">
        <f>'UniWorkforce Hourly Timesheet'!CI410</f>
        <v/>
      </c>
    </row>
    <row r="135" spans="1:38" x14ac:dyDescent="0.25">
      <c r="A135" t="str">
        <f>IF(AND(E134="",E135=""),"",IF(E135="","&lt;EOD&gt;",TEXT('UniWorkforce Hourly Timesheet'!$Y$6,"0000000")))</f>
        <v/>
      </c>
      <c r="B135" t="str">
        <f>IF(E135="","",'UniWorkforce Hourly Timesheet'!$D$4)</f>
        <v/>
      </c>
      <c r="C135" t="str">
        <f>IF(E135="","",'UniWorkforce Hourly Timesheet'!$Y$4)</f>
        <v/>
      </c>
      <c r="D135" t="str">
        <f>IF(E135="","",'UniWorkforce Hourly Timesheet'!$X$113)</f>
        <v/>
      </c>
      <c r="E135" t="str">
        <f>'UniWorkforce Hourly Timesheet'!AX411</f>
        <v/>
      </c>
      <c r="F135" t="str">
        <f>'UniWorkforce Hourly Timesheet'!AY411</f>
        <v/>
      </c>
      <c r="G135" t="str">
        <f>'UniWorkforce Hourly Timesheet'!AZ411</f>
        <v/>
      </c>
      <c r="H135" t="str">
        <f>'UniWorkforce Hourly Timesheet'!BA411</f>
        <v/>
      </c>
      <c r="I135" t="str">
        <f>'UniWorkforce Hourly Timesheet'!BB411</f>
        <v/>
      </c>
      <c r="J135" t="str">
        <f>'UniWorkforce Hourly Timesheet'!BC411</f>
        <v/>
      </c>
      <c r="K135" t="str">
        <f>'UniWorkforce Hourly Timesheet'!BD411</f>
        <v/>
      </c>
      <c r="L135" t="str">
        <f>'UniWorkforce Hourly Timesheet'!BE411</f>
        <v/>
      </c>
      <c r="M135" t="str">
        <f>'UniWorkforce Hourly Timesheet'!BF411</f>
        <v/>
      </c>
      <c r="N135" t="str">
        <f>'UniWorkforce Hourly Timesheet'!BG411</f>
        <v/>
      </c>
      <c r="O135" t="str">
        <f>'UniWorkforce Hourly Timesheet'!BH411</f>
        <v/>
      </c>
      <c r="P135" t="str">
        <f>'UniWorkforce Hourly Timesheet'!BI411</f>
        <v/>
      </c>
      <c r="Q135" t="str">
        <f>'UniWorkforce Hourly Timesheet'!BJ411</f>
        <v/>
      </c>
      <c r="R135" t="str">
        <f>'UniWorkforce Hourly Timesheet'!BK411</f>
        <v/>
      </c>
      <c r="S135" t="str">
        <f>'UniWorkforce Hourly Timesheet'!BL411</f>
        <v/>
      </c>
      <c r="T135" t="str">
        <f>'UniWorkforce Hourly Timesheet'!BM411</f>
        <v/>
      </c>
      <c r="U135" t="str">
        <f>'UniWorkforce Hourly Timesheet'!BN411</f>
        <v/>
      </c>
      <c r="V135" t="str">
        <f>'UniWorkforce Hourly Timesheet'!BO411</f>
        <v/>
      </c>
      <c r="W135" t="str">
        <f>'UniWorkforce Hourly Timesheet'!BP411</f>
        <v/>
      </c>
      <c r="X135" t="str">
        <f>'UniWorkforce Hourly Timesheet'!BQ411</f>
        <v/>
      </c>
      <c r="Y135" t="str">
        <f>'UniWorkforce Hourly Timesheet'!BR411</f>
        <v/>
      </c>
      <c r="Z135" t="str">
        <f>'UniWorkforce Hourly Timesheet'!BS411</f>
        <v/>
      </c>
      <c r="AA135" t="str">
        <f>'UniWorkforce Hourly Timesheet'!BT411</f>
        <v/>
      </c>
      <c r="AB135" t="str">
        <f>'UniWorkforce Hourly Timesheet'!BU411</f>
        <v/>
      </c>
      <c r="AC135" t="str">
        <f>'UniWorkforce Hourly Timesheet'!BV411</f>
        <v/>
      </c>
      <c r="AD135" t="str">
        <f>'UniWorkforce Hourly Timesheet'!BW411</f>
        <v/>
      </c>
      <c r="AE135" t="str">
        <f>'UniWorkforce Hourly Timesheet'!BX411</f>
        <v/>
      </c>
      <c r="AF135" t="str">
        <f>'UniWorkforce Hourly Timesheet'!BY411</f>
        <v/>
      </c>
      <c r="AG135" t="str">
        <f>'UniWorkforce Hourly Timesheet'!BZ411</f>
        <v/>
      </c>
      <c r="AH135" t="str">
        <f>'UniWorkforce Hourly Timesheet'!CA411</f>
        <v/>
      </c>
      <c r="AI135" t="str">
        <f>'UniWorkforce Hourly Timesheet'!CB411</f>
        <v/>
      </c>
      <c r="AJ135" t="str">
        <f>'UniWorkforce Hourly Timesheet'!CG411</f>
        <v/>
      </c>
      <c r="AK135" t="str">
        <f>'UniWorkforce Hourly Timesheet'!CH411</f>
        <v/>
      </c>
      <c r="AL135" t="str">
        <f>'UniWorkforce Hourly Timesheet'!CI411</f>
        <v/>
      </c>
    </row>
    <row r="136" spans="1:38" x14ac:dyDescent="0.25">
      <c r="A136" t="str">
        <f>IF(AND(E135="",E136=""),"",IF(E136="","&lt;EOD&gt;",TEXT('UniWorkforce Hourly Timesheet'!$Y$6,"0000000")))</f>
        <v/>
      </c>
      <c r="B136" t="str">
        <f>IF(E136="","",'UniWorkforce Hourly Timesheet'!$D$4)</f>
        <v/>
      </c>
      <c r="C136" t="str">
        <f>IF(E136="","",'UniWorkforce Hourly Timesheet'!$Y$4)</f>
        <v/>
      </c>
      <c r="D136" t="str">
        <f>IF(E136="","",'UniWorkforce Hourly Timesheet'!$X$113)</f>
        <v/>
      </c>
      <c r="E136" t="str">
        <f>'UniWorkforce Hourly Timesheet'!AX412</f>
        <v/>
      </c>
      <c r="F136" t="str">
        <f>'UniWorkforce Hourly Timesheet'!AY412</f>
        <v/>
      </c>
      <c r="G136" t="str">
        <f>'UniWorkforce Hourly Timesheet'!AZ412</f>
        <v/>
      </c>
      <c r="H136" t="str">
        <f>'UniWorkforce Hourly Timesheet'!BA412</f>
        <v/>
      </c>
      <c r="I136" t="str">
        <f>'UniWorkforce Hourly Timesheet'!BB412</f>
        <v/>
      </c>
      <c r="J136" t="str">
        <f>'UniWorkforce Hourly Timesheet'!BC412</f>
        <v/>
      </c>
      <c r="K136" t="str">
        <f>'UniWorkforce Hourly Timesheet'!BD412</f>
        <v/>
      </c>
      <c r="L136" t="str">
        <f>'UniWorkforce Hourly Timesheet'!BE412</f>
        <v/>
      </c>
      <c r="M136" t="str">
        <f>'UniWorkforce Hourly Timesheet'!BF412</f>
        <v/>
      </c>
      <c r="N136" t="str">
        <f>'UniWorkforce Hourly Timesheet'!BG412</f>
        <v/>
      </c>
      <c r="O136" t="str">
        <f>'UniWorkforce Hourly Timesheet'!BH412</f>
        <v/>
      </c>
      <c r="P136" t="str">
        <f>'UniWorkforce Hourly Timesheet'!BI412</f>
        <v/>
      </c>
      <c r="Q136" t="str">
        <f>'UniWorkforce Hourly Timesheet'!BJ412</f>
        <v/>
      </c>
      <c r="R136" t="str">
        <f>'UniWorkforce Hourly Timesheet'!BK412</f>
        <v/>
      </c>
      <c r="S136" t="str">
        <f>'UniWorkforce Hourly Timesheet'!BL412</f>
        <v/>
      </c>
      <c r="T136" t="str">
        <f>'UniWorkforce Hourly Timesheet'!BM412</f>
        <v/>
      </c>
      <c r="U136" t="str">
        <f>'UniWorkforce Hourly Timesheet'!BN412</f>
        <v/>
      </c>
      <c r="V136" t="str">
        <f>'UniWorkforce Hourly Timesheet'!BO412</f>
        <v/>
      </c>
      <c r="W136" t="str">
        <f>'UniWorkforce Hourly Timesheet'!BP412</f>
        <v/>
      </c>
      <c r="X136" t="str">
        <f>'UniWorkforce Hourly Timesheet'!BQ412</f>
        <v/>
      </c>
      <c r="Y136" t="str">
        <f>'UniWorkforce Hourly Timesheet'!BR412</f>
        <v/>
      </c>
      <c r="Z136" t="str">
        <f>'UniWorkforce Hourly Timesheet'!BS412</f>
        <v/>
      </c>
      <c r="AA136" t="str">
        <f>'UniWorkforce Hourly Timesheet'!BT412</f>
        <v/>
      </c>
      <c r="AB136" t="str">
        <f>'UniWorkforce Hourly Timesheet'!BU412</f>
        <v/>
      </c>
      <c r="AC136" t="str">
        <f>'UniWorkforce Hourly Timesheet'!BV412</f>
        <v/>
      </c>
      <c r="AD136" t="str">
        <f>'UniWorkforce Hourly Timesheet'!BW412</f>
        <v/>
      </c>
      <c r="AE136" t="str">
        <f>'UniWorkforce Hourly Timesheet'!BX412</f>
        <v/>
      </c>
      <c r="AF136" t="str">
        <f>'UniWorkforce Hourly Timesheet'!BY412</f>
        <v/>
      </c>
      <c r="AG136" t="str">
        <f>'UniWorkforce Hourly Timesheet'!BZ412</f>
        <v/>
      </c>
      <c r="AH136" t="str">
        <f>'UniWorkforce Hourly Timesheet'!CA412</f>
        <v/>
      </c>
      <c r="AI136" t="str">
        <f>'UniWorkforce Hourly Timesheet'!CB412</f>
        <v/>
      </c>
      <c r="AJ136" t="str">
        <f>'UniWorkforce Hourly Timesheet'!CG412</f>
        <v/>
      </c>
      <c r="AK136" t="str">
        <f>'UniWorkforce Hourly Timesheet'!CH412</f>
        <v/>
      </c>
      <c r="AL136" t="str">
        <f>'UniWorkforce Hourly Timesheet'!CI412</f>
        <v/>
      </c>
    </row>
    <row r="137" spans="1:38" x14ac:dyDescent="0.25">
      <c r="A137" t="str">
        <f>IF(AND(E136="",E137=""),"",IF(E137="","&lt;EOD&gt;",TEXT('UniWorkforce Hourly Timesheet'!$Y$6,"0000000")))</f>
        <v/>
      </c>
      <c r="B137" t="str">
        <f>IF(E137="","",'UniWorkforce Hourly Timesheet'!$D$4)</f>
        <v/>
      </c>
      <c r="C137" t="str">
        <f>IF(E137="","",'UniWorkforce Hourly Timesheet'!$Y$4)</f>
        <v/>
      </c>
      <c r="D137" t="str">
        <f>IF(E137="","",'UniWorkforce Hourly Timesheet'!$X$113)</f>
        <v/>
      </c>
      <c r="E137" t="str">
        <f>'UniWorkforce Hourly Timesheet'!AX413</f>
        <v/>
      </c>
      <c r="F137" t="str">
        <f>'UniWorkforce Hourly Timesheet'!AY413</f>
        <v/>
      </c>
      <c r="G137" t="str">
        <f>'UniWorkforce Hourly Timesheet'!AZ413</f>
        <v/>
      </c>
      <c r="H137" t="str">
        <f>'UniWorkforce Hourly Timesheet'!BA413</f>
        <v/>
      </c>
      <c r="I137" t="str">
        <f>'UniWorkforce Hourly Timesheet'!BB413</f>
        <v/>
      </c>
      <c r="J137" t="str">
        <f>'UniWorkforce Hourly Timesheet'!BC413</f>
        <v/>
      </c>
      <c r="K137" t="str">
        <f>'UniWorkforce Hourly Timesheet'!BD413</f>
        <v/>
      </c>
      <c r="L137" t="str">
        <f>'UniWorkforce Hourly Timesheet'!BE413</f>
        <v/>
      </c>
      <c r="M137" t="str">
        <f>'UniWorkforce Hourly Timesheet'!BF413</f>
        <v/>
      </c>
      <c r="N137" t="str">
        <f>'UniWorkforce Hourly Timesheet'!BG413</f>
        <v/>
      </c>
      <c r="O137" t="str">
        <f>'UniWorkforce Hourly Timesheet'!BH413</f>
        <v/>
      </c>
      <c r="P137" t="str">
        <f>'UniWorkforce Hourly Timesheet'!BI413</f>
        <v/>
      </c>
      <c r="Q137" t="str">
        <f>'UniWorkforce Hourly Timesheet'!BJ413</f>
        <v/>
      </c>
      <c r="R137" t="str">
        <f>'UniWorkforce Hourly Timesheet'!BK413</f>
        <v/>
      </c>
      <c r="S137" t="str">
        <f>'UniWorkforce Hourly Timesheet'!BL413</f>
        <v/>
      </c>
      <c r="T137" t="str">
        <f>'UniWorkforce Hourly Timesheet'!BM413</f>
        <v/>
      </c>
      <c r="U137" t="str">
        <f>'UniWorkforce Hourly Timesheet'!BN413</f>
        <v/>
      </c>
      <c r="V137" t="str">
        <f>'UniWorkforce Hourly Timesheet'!BO413</f>
        <v/>
      </c>
      <c r="W137" t="str">
        <f>'UniWorkforce Hourly Timesheet'!BP413</f>
        <v/>
      </c>
      <c r="X137" t="str">
        <f>'UniWorkforce Hourly Timesheet'!BQ413</f>
        <v/>
      </c>
      <c r="Y137" t="str">
        <f>'UniWorkforce Hourly Timesheet'!BR413</f>
        <v/>
      </c>
      <c r="Z137" t="str">
        <f>'UniWorkforce Hourly Timesheet'!BS413</f>
        <v/>
      </c>
      <c r="AA137" t="str">
        <f>'UniWorkforce Hourly Timesheet'!BT413</f>
        <v/>
      </c>
      <c r="AB137" t="str">
        <f>'UniWorkforce Hourly Timesheet'!BU413</f>
        <v/>
      </c>
      <c r="AC137" t="str">
        <f>'UniWorkforce Hourly Timesheet'!BV413</f>
        <v/>
      </c>
      <c r="AD137" t="str">
        <f>'UniWorkforce Hourly Timesheet'!BW413</f>
        <v/>
      </c>
      <c r="AE137" t="str">
        <f>'UniWorkforce Hourly Timesheet'!BX413</f>
        <v/>
      </c>
      <c r="AF137" t="str">
        <f>'UniWorkforce Hourly Timesheet'!BY413</f>
        <v/>
      </c>
      <c r="AG137" t="str">
        <f>'UniWorkforce Hourly Timesheet'!BZ413</f>
        <v/>
      </c>
      <c r="AH137" t="str">
        <f>'UniWorkforce Hourly Timesheet'!CA413</f>
        <v/>
      </c>
      <c r="AI137" t="str">
        <f>'UniWorkforce Hourly Timesheet'!CB413</f>
        <v/>
      </c>
      <c r="AJ137" t="str">
        <f>'UniWorkforce Hourly Timesheet'!CG413</f>
        <v/>
      </c>
      <c r="AK137" t="str">
        <f>'UniWorkforce Hourly Timesheet'!CH413</f>
        <v/>
      </c>
      <c r="AL137" t="str">
        <f>'UniWorkforce Hourly Timesheet'!CI413</f>
        <v/>
      </c>
    </row>
    <row r="138" spans="1:38" x14ac:dyDescent="0.25">
      <c r="A138" t="str">
        <f>IF(AND(E137="",E138=""),"",IF(E138="","&lt;EOD&gt;",TEXT('UniWorkforce Hourly Timesheet'!$Y$6,"0000000")))</f>
        <v/>
      </c>
      <c r="B138" t="str">
        <f>IF(E138="","",'UniWorkforce Hourly Timesheet'!$D$4)</f>
        <v/>
      </c>
      <c r="C138" t="str">
        <f>IF(E138="","",'UniWorkforce Hourly Timesheet'!$Y$4)</f>
        <v/>
      </c>
      <c r="D138" t="str">
        <f>IF(E138="","",'UniWorkforce Hourly Timesheet'!$X$113)</f>
        <v/>
      </c>
      <c r="E138" t="str">
        <f>'UniWorkforce Hourly Timesheet'!AX414</f>
        <v/>
      </c>
      <c r="F138" t="str">
        <f>'UniWorkforce Hourly Timesheet'!AY414</f>
        <v/>
      </c>
      <c r="G138" t="str">
        <f>'UniWorkforce Hourly Timesheet'!AZ414</f>
        <v/>
      </c>
      <c r="H138" t="str">
        <f>'UniWorkforce Hourly Timesheet'!BA414</f>
        <v/>
      </c>
      <c r="I138" t="str">
        <f>'UniWorkforce Hourly Timesheet'!BB414</f>
        <v/>
      </c>
      <c r="J138" t="str">
        <f>'UniWorkforce Hourly Timesheet'!BC414</f>
        <v/>
      </c>
      <c r="K138" t="str">
        <f>'UniWorkforce Hourly Timesheet'!BD414</f>
        <v/>
      </c>
      <c r="L138" t="str">
        <f>'UniWorkforce Hourly Timesheet'!BE414</f>
        <v/>
      </c>
      <c r="M138" t="str">
        <f>'UniWorkforce Hourly Timesheet'!BF414</f>
        <v/>
      </c>
      <c r="N138" t="str">
        <f>'UniWorkforce Hourly Timesheet'!BG414</f>
        <v/>
      </c>
      <c r="O138" t="str">
        <f>'UniWorkforce Hourly Timesheet'!BH414</f>
        <v/>
      </c>
      <c r="P138" t="str">
        <f>'UniWorkforce Hourly Timesheet'!BI414</f>
        <v/>
      </c>
      <c r="Q138" t="str">
        <f>'UniWorkforce Hourly Timesheet'!BJ414</f>
        <v/>
      </c>
      <c r="R138" t="str">
        <f>'UniWorkforce Hourly Timesheet'!BK414</f>
        <v/>
      </c>
      <c r="S138" t="str">
        <f>'UniWorkforce Hourly Timesheet'!BL414</f>
        <v/>
      </c>
      <c r="T138" t="str">
        <f>'UniWorkforce Hourly Timesheet'!BM414</f>
        <v/>
      </c>
      <c r="U138" t="str">
        <f>'UniWorkforce Hourly Timesheet'!BN414</f>
        <v/>
      </c>
      <c r="V138" t="str">
        <f>'UniWorkforce Hourly Timesheet'!BO414</f>
        <v/>
      </c>
      <c r="W138" t="str">
        <f>'UniWorkforce Hourly Timesheet'!BP414</f>
        <v/>
      </c>
      <c r="X138" t="str">
        <f>'UniWorkforce Hourly Timesheet'!BQ414</f>
        <v/>
      </c>
      <c r="Y138" t="str">
        <f>'UniWorkforce Hourly Timesheet'!BR414</f>
        <v/>
      </c>
      <c r="Z138" t="str">
        <f>'UniWorkforce Hourly Timesheet'!BS414</f>
        <v/>
      </c>
      <c r="AA138" t="str">
        <f>'UniWorkforce Hourly Timesheet'!BT414</f>
        <v/>
      </c>
      <c r="AB138" t="str">
        <f>'UniWorkforce Hourly Timesheet'!BU414</f>
        <v/>
      </c>
      <c r="AC138" t="str">
        <f>'UniWorkforce Hourly Timesheet'!BV414</f>
        <v/>
      </c>
      <c r="AD138" t="str">
        <f>'UniWorkforce Hourly Timesheet'!BW414</f>
        <v/>
      </c>
      <c r="AE138" t="str">
        <f>'UniWorkforce Hourly Timesheet'!BX414</f>
        <v/>
      </c>
      <c r="AF138" t="str">
        <f>'UniWorkforce Hourly Timesheet'!BY414</f>
        <v/>
      </c>
      <c r="AG138" t="str">
        <f>'UniWorkforce Hourly Timesheet'!BZ414</f>
        <v/>
      </c>
      <c r="AH138" t="str">
        <f>'UniWorkforce Hourly Timesheet'!CA414</f>
        <v/>
      </c>
      <c r="AI138" t="str">
        <f>'UniWorkforce Hourly Timesheet'!CB414</f>
        <v/>
      </c>
      <c r="AJ138" t="str">
        <f>'UniWorkforce Hourly Timesheet'!CG414</f>
        <v/>
      </c>
      <c r="AK138" t="str">
        <f>'UniWorkforce Hourly Timesheet'!CH414</f>
        <v/>
      </c>
      <c r="AL138" t="str">
        <f>'UniWorkforce Hourly Timesheet'!CI414</f>
        <v/>
      </c>
    </row>
    <row r="139" spans="1:38" x14ac:dyDescent="0.25">
      <c r="A139" t="str">
        <f>IF(AND(E138="",E139=""),"",IF(E139="","&lt;EOD&gt;",TEXT('UniWorkforce Hourly Timesheet'!$Y$6,"0000000")))</f>
        <v/>
      </c>
      <c r="B139" t="str">
        <f>IF(E139="","",'UniWorkforce Hourly Timesheet'!$D$4)</f>
        <v/>
      </c>
      <c r="C139" t="str">
        <f>IF(E139="","",'UniWorkforce Hourly Timesheet'!$Y$4)</f>
        <v/>
      </c>
      <c r="D139" t="str">
        <f>IF(E139="","",'UniWorkforce Hourly Timesheet'!$X$113)</f>
        <v/>
      </c>
      <c r="E139" t="str">
        <f>'UniWorkforce Hourly Timesheet'!AX415</f>
        <v/>
      </c>
      <c r="F139" t="str">
        <f>'UniWorkforce Hourly Timesheet'!AY415</f>
        <v/>
      </c>
      <c r="G139" t="str">
        <f>'UniWorkforce Hourly Timesheet'!AZ415</f>
        <v/>
      </c>
      <c r="H139" t="str">
        <f>'UniWorkforce Hourly Timesheet'!BA415</f>
        <v/>
      </c>
      <c r="I139" t="str">
        <f>'UniWorkforce Hourly Timesheet'!BB415</f>
        <v/>
      </c>
      <c r="J139" t="str">
        <f>'UniWorkforce Hourly Timesheet'!BC415</f>
        <v/>
      </c>
      <c r="K139" t="str">
        <f>'UniWorkforce Hourly Timesheet'!BD415</f>
        <v/>
      </c>
      <c r="L139" t="str">
        <f>'UniWorkforce Hourly Timesheet'!BE415</f>
        <v/>
      </c>
      <c r="M139" t="str">
        <f>'UniWorkforce Hourly Timesheet'!BF415</f>
        <v/>
      </c>
      <c r="N139" t="str">
        <f>'UniWorkforce Hourly Timesheet'!BG415</f>
        <v/>
      </c>
      <c r="O139" t="str">
        <f>'UniWorkforce Hourly Timesheet'!BH415</f>
        <v/>
      </c>
      <c r="P139" t="str">
        <f>'UniWorkforce Hourly Timesheet'!BI415</f>
        <v/>
      </c>
      <c r="Q139" t="str">
        <f>'UniWorkforce Hourly Timesheet'!BJ415</f>
        <v/>
      </c>
      <c r="R139" t="str">
        <f>'UniWorkforce Hourly Timesheet'!BK415</f>
        <v/>
      </c>
      <c r="S139" t="str">
        <f>'UniWorkforce Hourly Timesheet'!BL415</f>
        <v/>
      </c>
      <c r="T139" t="str">
        <f>'UniWorkforce Hourly Timesheet'!BM415</f>
        <v/>
      </c>
      <c r="U139" t="str">
        <f>'UniWorkforce Hourly Timesheet'!BN415</f>
        <v/>
      </c>
      <c r="V139" t="str">
        <f>'UniWorkforce Hourly Timesheet'!BO415</f>
        <v/>
      </c>
      <c r="W139" t="str">
        <f>'UniWorkforce Hourly Timesheet'!BP415</f>
        <v/>
      </c>
      <c r="X139" t="str">
        <f>'UniWorkforce Hourly Timesheet'!BQ415</f>
        <v/>
      </c>
      <c r="Y139" t="str">
        <f>'UniWorkforce Hourly Timesheet'!BR415</f>
        <v/>
      </c>
      <c r="Z139" t="str">
        <f>'UniWorkforce Hourly Timesheet'!BS415</f>
        <v/>
      </c>
      <c r="AA139" t="str">
        <f>'UniWorkforce Hourly Timesheet'!BT415</f>
        <v/>
      </c>
      <c r="AB139" t="str">
        <f>'UniWorkforce Hourly Timesheet'!BU415</f>
        <v/>
      </c>
      <c r="AC139" t="str">
        <f>'UniWorkforce Hourly Timesheet'!BV415</f>
        <v/>
      </c>
      <c r="AD139" t="str">
        <f>'UniWorkforce Hourly Timesheet'!BW415</f>
        <v/>
      </c>
      <c r="AE139" t="str">
        <f>'UniWorkforce Hourly Timesheet'!BX415</f>
        <v/>
      </c>
      <c r="AF139" t="str">
        <f>'UniWorkforce Hourly Timesheet'!BY415</f>
        <v/>
      </c>
      <c r="AG139" t="str">
        <f>'UniWorkforce Hourly Timesheet'!BZ415</f>
        <v/>
      </c>
      <c r="AH139" t="str">
        <f>'UniWorkforce Hourly Timesheet'!CA415</f>
        <v/>
      </c>
      <c r="AI139" t="str">
        <f>'UniWorkforce Hourly Timesheet'!CB415</f>
        <v/>
      </c>
      <c r="AJ139" t="str">
        <f>'UniWorkforce Hourly Timesheet'!CG415</f>
        <v/>
      </c>
      <c r="AK139" t="str">
        <f>'UniWorkforce Hourly Timesheet'!CH415</f>
        <v/>
      </c>
      <c r="AL139" t="str">
        <f>'UniWorkforce Hourly Timesheet'!CI415</f>
        <v/>
      </c>
    </row>
    <row r="140" spans="1:38" x14ac:dyDescent="0.25">
      <c r="A140" t="str">
        <f>IF(AND(E139="",E140=""),"",IF(E140="","&lt;EOD&gt;",TEXT('UniWorkforce Hourly Timesheet'!$Y$6,"0000000")))</f>
        <v/>
      </c>
      <c r="B140" t="str">
        <f>IF(E140="","",'UniWorkforce Hourly Timesheet'!$D$4)</f>
        <v/>
      </c>
      <c r="C140" t="str">
        <f>IF(E140="","",'UniWorkforce Hourly Timesheet'!$Y$4)</f>
        <v/>
      </c>
      <c r="D140" t="str">
        <f>IF(E140="","",'UniWorkforce Hourly Timesheet'!$X$113)</f>
        <v/>
      </c>
      <c r="E140" t="str">
        <f>'UniWorkforce Hourly Timesheet'!AX416</f>
        <v/>
      </c>
      <c r="F140" t="str">
        <f>'UniWorkforce Hourly Timesheet'!AY416</f>
        <v/>
      </c>
      <c r="G140" t="str">
        <f>'UniWorkforce Hourly Timesheet'!AZ416</f>
        <v/>
      </c>
      <c r="H140" t="str">
        <f>'UniWorkforce Hourly Timesheet'!BA416</f>
        <v/>
      </c>
      <c r="I140" t="str">
        <f>'UniWorkforce Hourly Timesheet'!BB416</f>
        <v/>
      </c>
      <c r="J140" t="str">
        <f>'UniWorkforce Hourly Timesheet'!BC416</f>
        <v/>
      </c>
      <c r="K140" t="str">
        <f>'UniWorkforce Hourly Timesheet'!BD416</f>
        <v/>
      </c>
      <c r="L140" t="str">
        <f>'UniWorkforce Hourly Timesheet'!BE416</f>
        <v/>
      </c>
      <c r="M140" t="str">
        <f>'UniWorkforce Hourly Timesheet'!BF416</f>
        <v/>
      </c>
      <c r="N140" t="str">
        <f>'UniWorkforce Hourly Timesheet'!BG416</f>
        <v/>
      </c>
      <c r="O140" t="str">
        <f>'UniWorkforce Hourly Timesheet'!BH416</f>
        <v/>
      </c>
      <c r="P140" t="str">
        <f>'UniWorkforce Hourly Timesheet'!BI416</f>
        <v/>
      </c>
      <c r="Q140" t="str">
        <f>'UniWorkforce Hourly Timesheet'!BJ416</f>
        <v/>
      </c>
      <c r="R140" t="str">
        <f>'UniWorkforce Hourly Timesheet'!BK416</f>
        <v/>
      </c>
      <c r="S140" t="str">
        <f>'UniWorkforce Hourly Timesheet'!BL416</f>
        <v/>
      </c>
      <c r="T140" t="str">
        <f>'UniWorkforce Hourly Timesheet'!BM416</f>
        <v/>
      </c>
      <c r="U140" t="str">
        <f>'UniWorkforce Hourly Timesheet'!BN416</f>
        <v/>
      </c>
      <c r="V140" t="str">
        <f>'UniWorkforce Hourly Timesheet'!BO416</f>
        <v/>
      </c>
      <c r="W140" t="str">
        <f>'UniWorkforce Hourly Timesheet'!BP416</f>
        <v/>
      </c>
      <c r="X140" t="str">
        <f>'UniWorkforce Hourly Timesheet'!BQ416</f>
        <v/>
      </c>
      <c r="Y140" t="str">
        <f>'UniWorkforce Hourly Timesheet'!BR416</f>
        <v/>
      </c>
      <c r="Z140" t="str">
        <f>'UniWorkforce Hourly Timesheet'!BS416</f>
        <v/>
      </c>
      <c r="AA140" t="str">
        <f>'UniWorkforce Hourly Timesheet'!BT416</f>
        <v/>
      </c>
      <c r="AB140" t="str">
        <f>'UniWorkforce Hourly Timesheet'!BU416</f>
        <v/>
      </c>
      <c r="AC140" t="str">
        <f>'UniWorkforce Hourly Timesheet'!BV416</f>
        <v/>
      </c>
      <c r="AD140" t="str">
        <f>'UniWorkforce Hourly Timesheet'!BW416</f>
        <v/>
      </c>
      <c r="AE140" t="str">
        <f>'UniWorkforce Hourly Timesheet'!BX416</f>
        <v/>
      </c>
      <c r="AF140" t="str">
        <f>'UniWorkforce Hourly Timesheet'!BY416</f>
        <v/>
      </c>
      <c r="AG140" t="str">
        <f>'UniWorkforce Hourly Timesheet'!BZ416</f>
        <v/>
      </c>
      <c r="AH140" t="str">
        <f>'UniWorkforce Hourly Timesheet'!CA416</f>
        <v/>
      </c>
      <c r="AI140" t="str">
        <f>'UniWorkforce Hourly Timesheet'!CB416</f>
        <v/>
      </c>
      <c r="AJ140" t="str">
        <f>'UniWorkforce Hourly Timesheet'!CG416</f>
        <v/>
      </c>
      <c r="AK140" t="str">
        <f>'UniWorkforce Hourly Timesheet'!CH416</f>
        <v/>
      </c>
      <c r="AL140" t="str">
        <f>'UniWorkforce Hourly Timesheet'!CI416</f>
        <v/>
      </c>
    </row>
    <row r="141" spans="1:38" x14ac:dyDescent="0.25">
      <c r="A141" t="str">
        <f>IF(AND(E140="",E141=""),"",IF(E141="","&lt;EOD&gt;",TEXT('UniWorkforce Hourly Timesheet'!$Y$6,"0000000")))</f>
        <v/>
      </c>
      <c r="B141" t="str">
        <f>IF(E141="","",'UniWorkforce Hourly Timesheet'!$D$4)</f>
        <v/>
      </c>
      <c r="C141" t="str">
        <f>IF(E141="","",'UniWorkforce Hourly Timesheet'!$Y$4)</f>
        <v/>
      </c>
      <c r="D141" t="str">
        <f>IF(E141="","",'UniWorkforce Hourly Timesheet'!$X$113)</f>
        <v/>
      </c>
      <c r="E141" t="str">
        <f>'UniWorkforce Hourly Timesheet'!AX417</f>
        <v/>
      </c>
      <c r="F141" t="str">
        <f>'UniWorkforce Hourly Timesheet'!AY417</f>
        <v/>
      </c>
      <c r="G141" t="str">
        <f>'UniWorkforce Hourly Timesheet'!AZ417</f>
        <v/>
      </c>
      <c r="H141" t="str">
        <f>'UniWorkforce Hourly Timesheet'!BA417</f>
        <v/>
      </c>
      <c r="I141" t="str">
        <f>'UniWorkforce Hourly Timesheet'!BB417</f>
        <v/>
      </c>
      <c r="J141" t="str">
        <f>'UniWorkforce Hourly Timesheet'!BC417</f>
        <v/>
      </c>
      <c r="K141" t="str">
        <f>'UniWorkforce Hourly Timesheet'!BD417</f>
        <v/>
      </c>
      <c r="L141" t="str">
        <f>'UniWorkforce Hourly Timesheet'!BE417</f>
        <v/>
      </c>
      <c r="M141" t="str">
        <f>'UniWorkforce Hourly Timesheet'!BF417</f>
        <v/>
      </c>
      <c r="N141" t="str">
        <f>'UniWorkforce Hourly Timesheet'!BG417</f>
        <v/>
      </c>
      <c r="O141" t="str">
        <f>'UniWorkforce Hourly Timesheet'!BH417</f>
        <v/>
      </c>
      <c r="P141" t="str">
        <f>'UniWorkforce Hourly Timesheet'!BI417</f>
        <v/>
      </c>
      <c r="Q141" t="str">
        <f>'UniWorkforce Hourly Timesheet'!BJ417</f>
        <v/>
      </c>
      <c r="R141" t="str">
        <f>'UniWorkforce Hourly Timesheet'!BK417</f>
        <v/>
      </c>
      <c r="S141" t="str">
        <f>'UniWorkforce Hourly Timesheet'!BL417</f>
        <v/>
      </c>
      <c r="T141" t="str">
        <f>'UniWorkforce Hourly Timesheet'!BM417</f>
        <v/>
      </c>
      <c r="U141" t="str">
        <f>'UniWorkforce Hourly Timesheet'!BN417</f>
        <v/>
      </c>
      <c r="V141" t="str">
        <f>'UniWorkforce Hourly Timesheet'!BO417</f>
        <v/>
      </c>
      <c r="W141" t="str">
        <f>'UniWorkforce Hourly Timesheet'!BP417</f>
        <v/>
      </c>
      <c r="X141" t="str">
        <f>'UniWorkforce Hourly Timesheet'!BQ417</f>
        <v/>
      </c>
      <c r="Y141" t="str">
        <f>'UniWorkforce Hourly Timesheet'!BR417</f>
        <v/>
      </c>
      <c r="Z141" t="str">
        <f>'UniWorkforce Hourly Timesheet'!BS417</f>
        <v/>
      </c>
      <c r="AA141" t="str">
        <f>'UniWorkforce Hourly Timesheet'!BT417</f>
        <v/>
      </c>
      <c r="AB141" t="str">
        <f>'UniWorkforce Hourly Timesheet'!BU417</f>
        <v/>
      </c>
      <c r="AC141" t="str">
        <f>'UniWorkforce Hourly Timesheet'!BV417</f>
        <v/>
      </c>
      <c r="AD141" t="str">
        <f>'UniWorkforce Hourly Timesheet'!BW417</f>
        <v/>
      </c>
      <c r="AE141" t="str">
        <f>'UniWorkforce Hourly Timesheet'!BX417</f>
        <v/>
      </c>
      <c r="AF141" t="str">
        <f>'UniWorkforce Hourly Timesheet'!BY417</f>
        <v/>
      </c>
      <c r="AG141" t="str">
        <f>'UniWorkforce Hourly Timesheet'!BZ417</f>
        <v/>
      </c>
      <c r="AH141" t="str">
        <f>'UniWorkforce Hourly Timesheet'!CA417</f>
        <v/>
      </c>
      <c r="AI141" t="str">
        <f>'UniWorkforce Hourly Timesheet'!CB417</f>
        <v/>
      </c>
      <c r="AJ141" t="str">
        <f>'UniWorkforce Hourly Timesheet'!CG417</f>
        <v/>
      </c>
      <c r="AK141" t="str">
        <f>'UniWorkforce Hourly Timesheet'!CH417</f>
        <v/>
      </c>
      <c r="AL141" t="str">
        <f>'UniWorkforce Hourly Timesheet'!CI417</f>
        <v/>
      </c>
    </row>
    <row r="142" spans="1:38" x14ac:dyDescent="0.25">
      <c r="A142" t="str">
        <f>IF(AND(E141="",E142=""),"",IF(E142="","&lt;EOD&gt;",TEXT('UniWorkforce Hourly Timesheet'!$Y$6,"0000000")))</f>
        <v/>
      </c>
      <c r="B142" t="str">
        <f>IF(E142="","",'UniWorkforce Hourly Timesheet'!$D$4)</f>
        <v/>
      </c>
      <c r="C142" t="str">
        <f>IF(E142="","",'UniWorkforce Hourly Timesheet'!$Y$4)</f>
        <v/>
      </c>
      <c r="D142" t="str">
        <f>IF(E142="","",'UniWorkforce Hourly Timesheet'!$X$113)</f>
        <v/>
      </c>
      <c r="E142" t="str">
        <f>'UniWorkforce Hourly Timesheet'!AX418</f>
        <v/>
      </c>
      <c r="F142" t="str">
        <f>'UniWorkforce Hourly Timesheet'!AY418</f>
        <v/>
      </c>
      <c r="G142" t="str">
        <f>'UniWorkforce Hourly Timesheet'!AZ418</f>
        <v/>
      </c>
      <c r="H142" t="str">
        <f>'UniWorkforce Hourly Timesheet'!BA418</f>
        <v/>
      </c>
      <c r="I142" t="str">
        <f>'UniWorkforce Hourly Timesheet'!BB418</f>
        <v/>
      </c>
      <c r="J142" t="str">
        <f>'UniWorkforce Hourly Timesheet'!BC418</f>
        <v/>
      </c>
      <c r="K142" t="str">
        <f>'UniWorkforce Hourly Timesheet'!BD418</f>
        <v/>
      </c>
      <c r="L142" t="str">
        <f>'UniWorkforce Hourly Timesheet'!BE418</f>
        <v/>
      </c>
      <c r="M142" t="str">
        <f>'UniWorkforce Hourly Timesheet'!BF418</f>
        <v/>
      </c>
      <c r="N142" t="str">
        <f>'UniWorkforce Hourly Timesheet'!BG418</f>
        <v/>
      </c>
      <c r="O142" t="str">
        <f>'UniWorkforce Hourly Timesheet'!BH418</f>
        <v/>
      </c>
      <c r="P142" t="str">
        <f>'UniWorkforce Hourly Timesheet'!BI418</f>
        <v/>
      </c>
      <c r="Q142" t="str">
        <f>'UniWorkforce Hourly Timesheet'!BJ418</f>
        <v/>
      </c>
      <c r="R142" t="str">
        <f>'UniWorkforce Hourly Timesheet'!BK418</f>
        <v/>
      </c>
      <c r="S142" t="str">
        <f>'UniWorkforce Hourly Timesheet'!BL418</f>
        <v/>
      </c>
      <c r="T142" t="str">
        <f>'UniWorkforce Hourly Timesheet'!BM418</f>
        <v/>
      </c>
      <c r="U142" t="str">
        <f>'UniWorkforce Hourly Timesheet'!BN418</f>
        <v/>
      </c>
      <c r="V142" t="str">
        <f>'UniWorkforce Hourly Timesheet'!BO418</f>
        <v/>
      </c>
      <c r="W142" t="str">
        <f>'UniWorkforce Hourly Timesheet'!BP418</f>
        <v/>
      </c>
      <c r="X142" t="str">
        <f>'UniWorkforce Hourly Timesheet'!BQ418</f>
        <v/>
      </c>
      <c r="Y142" t="str">
        <f>'UniWorkforce Hourly Timesheet'!BR418</f>
        <v/>
      </c>
      <c r="Z142" t="str">
        <f>'UniWorkforce Hourly Timesheet'!BS418</f>
        <v/>
      </c>
      <c r="AA142" t="str">
        <f>'UniWorkforce Hourly Timesheet'!BT418</f>
        <v/>
      </c>
      <c r="AB142" t="str">
        <f>'UniWorkforce Hourly Timesheet'!BU418</f>
        <v/>
      </c>
      <c r="AC142" t="str">
        <f>'UniWorkforce Hourly Timesheet'!BV418</f>
        <v/>
      </c>
      <c r="AD142" t="str">
        <f>'UniWorkforce Hourly Timesheet'!BW418</f>
        <v/>
      </c>
      <c r="AE142" t="str">
        <f>'UniWorkforce Hourly Timesheet'!BX418</f>
        <v/>
      </c>
      <c r="AF142" t="str">
        <f>'UniWorkforce Hourly Timesheet'!BY418</f>
        <v/>
      </c>
      <c r="AG142" t="str">
        <f>'UniWorkforce Hourly Timesheet'!BZ418</f>
        <v/>
      </c>
      <c r="AH142" t="str">
        <f>'UniWorkforce Hourly Timesheet'!CA418</f>
        <v/>
      </c>
      <c r="AI142" t="str">
        <f>'UniWorkforce Hourly Timesheet'!CB418</f>
        <v/>
      </c>
      <c r="AJ142" t="str">
        <f>'UniWorkforce Hourly Timesheet'!CG418</f>
        <v/>
      </c>
      <c r="AK142" t="str">
        <f>'UniWorkforce Hourly Timesheet'!CH418</f>
        <v/>
      </c>
      <c r="AL142" t="str">
        <f>'UniWorkforce Hourly Timesheet'!CI418</f>
        <v/>
      </c>
    </row>
    <row r="143" spans="1:38" x14ac:dyDescent="0.25">
      <c r="A143" t="str">
        <f>IF(AND(E142="",E143=""),"",IF(E143="","&lt;EOD&gt;",TEXT('UniWorkforce Hourly Timesheet'!$Y$6,"0000000")))</f>
        <v/>
      </c>
      <c r="B143" t="str">
        <f>IF(E143="","",'UniWorkforce Hourly Timesheet'!$D$4)</f>
        <v/>
      </c>
      <c r="C143" t="str">
        <f>IF(E143="","",'UniWorkforce Hourly Timesheet'!$Y$4)</f>
        <v/>
      </c>
      <c r="D143" t="str">
        <f>IF(E143="","",'UniWorkforce Hourly Timesheet'!$X$113)</f>
        <v/>
      </c>
      <c r="E143" t="str">
        <f>'UniWorkforce Hourly Timesheet'!AX419</f>
        <v/>
      </c>
      <c r="F143" t="str">
        <f>'UniWorkforce Hourly Timesheet'!AY419</f>
        <v/>
      </c>
      <c r="G143" t="str">
        <f>'UniWorkforce Hourly Timesheet'!AZ419</f>
        <v/>
      </c>
      <c r="H143" t="str">
        <f>'UniWorkforce Hourly Timesheet'!BA419</f>
        <v/>
      </c>
      <c r="I143" t="str">
        <f>'UniWorkforce Hourly Timesheet'!BB419</f>
        <v/>
      </c>
      <c r="J143" t="str">
        <f>'UniWorkforce Hourly Timesheet'!BC419</f>
        <v/>
      </c>
      <c r="K143" t="str">
        <f>'UniWorkforce Hourly Timesheet'!BD419</f>
        <v/>
      </c>
      <c r="L143" t="str">
        <f>'UniWorkforce Hourly Timesheet'!BE419</f>
        <v/>
      </c>
      <c r="M143" t="str">
        <f>'UniWorkforce Hourly Timesheet'!BF419</f>
        <v/>
      </c>
      <c r="N143" t="str">
        <f>'UniWorkforce Hourly Timesheet'!BG419</f>
        <v/>
      </c>
      <c r="O143" t="str">
        <f>'UniWorkforce Hourly Timesheet'!BH419</f>
        <v/>
      </c>
      <c r="P143" t="str">
        <f>'UniWorkforce Hourly Timesheet'!BI419</f>
        <v/>
      </c>
      <c r="Q143" t="str">
        <f>'UniWorkforce Hourly Timesheet'!BJ419</f>
        <v/>
      </c>
      <c r="R143" t="str">
        <f>'UniWorkforce Hourly Timesheet'!BK419</f>
        <v/>
      </c>
      <c r="S143" t="str">
        <f>'UniWorkforce Hourly Timesheet'!BL419</f>
        <v/>
      </c>
      <c r="T143" t="str">
        <f>'UniWorkforce Hourly Timesheet'!BM419</f>
        <v/>
      </c>
      <c r="U143" t="str">
        <f>'UniWorkforce Hourly Timesheet'!BN419</f>
        <v/>
      </c>
      <c r="V143" t="str">
        <f>'UniWorkforce Hourly Timesheet'!BO419</f>
        <v/>
      </c>
      <c r="W143" t="str">
        <f>'UniWorkforce Hourly Timesheet'!BP419</f>
        <v/>
      </c>
      <c r="X143" t="str">
        <f>'UniWorkforce Hourly Timesheet'!BQ419</f>
        <v/>
      </c>
      <c r="Y143" t="str">
        <f>'UniWorkforce Hourly Timesheet'!BR419</f>
        <v/>
      </c>
      <c r="Z143" t="str">
        <f>'UniWorkforce Hourly Timesheet'!BS419</f>
        <v/>
      </c>
      <c r="AA143" t="str">
        <f>'UniWorkforce Hourly Timesheet'!BT419</f>
        <v/>
      </c>
      <c r="AB143" t="str">
        <f>'UniWorkforce Hourly Timesheet'!BU419</f>
        <v/>
      </c>
      <c r="AC143" t="str">
        <f>'UniWorkforce Hourly Timesheet'!BV419</f>
        <v/>
      </c>
      <c r="AD143" t="str">
        <f>'UniWorkforce Hourly Timesheet'!BW419</f>
        <v/>
      </c>
      <c r="AE143" t="str">
        <f>'UniWorkforce Hourly Timesheet'!BX419</f>
        <v/>
      </c>
      <c r="AF143" t="str">
        <f>'UniWorkforce Hourly Timesheet'!BY419</f>
        <v/>
      </c>
      <c r="AG143" t="str">
        <f>'UniWorkforce Hourly Timesheet'!BZ419</f>
        <v/>
      </c>
      <c r="AH143" t="str">
        <f>'UniWorkforce Hourly Timesheet'!CA419</f>
        <v/>
      </c>
      <c r="AI143" t="str">
        <f>'UniWorkforce Hourly Timesheet'!CB419</f>
        <v/>
      </c>
      <c r="AJ143" t="str">
        <f>'UniWorkforce Hourly Timesheet'!CG419</f>
        <v/>
      </c>
      <c r="AK143" t="str">
        <f>'UniWorkforce Hourly Timesheet'!CH419</f>
        <v/>
      </c>
      <c r="AL143" t="str">
        <f>'UniWorkforce Hourly Timesheet'!CI419</f>
        <v/>
      </c>
    </row>
    <row r="144" spans="1:38" x14ac:dyDescent="0.25">
      <c r="A144" t="str">
        <f>IF(AND(E143="",E144=""),"",IF(E144="","&lt;EOD&gt;",TEXT('UniWorkforce Hourly Timesheet'!$Y$6,"0000000")))</f>
        <v/>
      </c>
      <c r="B144" t="str">
        <f>IF(E144="","",'UniWorkforce Hourly Timesheet'!$D$4)</f>
        <v/>
      </c>
      <c r="C144" t="str">
        <f>IF(E144="","",'UniWorkforce Hourly Timesheet'!$Y$4)</f>
        <v/>
      </c>
      <c r="D144" t="str">
        <f>IF(E144="","",'UniWorkforce Hourly Timesheet'!$X$113)</f>
        <v/>
      </c>
      <c r="E144" t="str">
        <f>'UniWorkforce Hourly Timesheet'!AX420</f>
        <v/>
      </c>
      <c r="F144" t="str">
        <f>'UniWorkforce Hourly Timesheet'!AY420</f>
        <v/>
      </c>
      <c r="G144" t="str">
        <f>'UniWorkforce Hourly Timesheet'!AZ420</f>
        <v/>
      </c>
      <c r="H144" t="str">
        <f>'UniWorkforce Hourly Timesheet'!BA420</f>
        <v/>
      </c>
      <c r="I144" t="str">
        <f>'UniWorkforce Hourly Timesheet'!BB420</f>
        <v/>
      </c>
      <c r="J144" t="str">
        <f>'UniWorkforce Hourly Timesheet'!BC420</f>
        <v/>
      </c>
      <c r="K144" t="str">
        <f>'UniWorkforce Hourly Timesheet'!BD420</f>
        <v/>
      </c>
      <c r="L144" t="str">
        <f>'UniWorkforce Hourly Timesheet'!BE420</f>
        <v/>
      </c>
      <c r="M144" t="str">
        <f>'UniWorkforce Hourly Timesheet'!BF420</f>
        <v/>
      </c>
      <c r="N144" t="str">
        <f>'UniWorkforce Hourly Timesheet'!BG420</f>
        <v/>
      </c>
      <c r="O144" t="str">
        <f>'UniWorkforce Hourly Timesheet'!BH420</f>
        <v/>
      </c>
      <c r="P144" t="str">
        <f>'UniWorkforce Hourly Timesheet'!BI420</f>
        <v/>
      </c>
      <c r="Q144" t="str">
        <f>'UniWorkforce Hourly Timesheet'!BJ420</f>
        <v/>
      </c>
      <c r="R144" t="str">
        <f>'UniWorkforce Hourly Timesheet'!BK420</f>
        <v/>
      </c>
      <c r="S144" t="str">
        <f>'UniWorkforce Hourly Timesheet'!BL420</f>
        <v/>
      </c>
      <c r="T144" t="str">
        <f>'UniWorkforce Hourly Timesheet'!BM420</f>
        <v/>
      </c>
      <c r="U144" t="str">
        <f>'UniWorkforce Hourly Timesheet'!BN420</f>
        <v/>
      </c>
      <c r="V144" t="str">
        <f>'UniWorkforce Hourly Timesheet'!BO420</f>
        <v/>
      </c>
      <c r="W144" t="str">
        <f>'UniWorkforce Hourly Timesheet'!BP420</f>
        <v/>
      </c>
      <c r="X144" t="str">
        <f>'UniWorkforce Hourly Timesheet'!BQ420</f>
        <v/>
      </c>
      <c r="Y144" t="str">
        <f>'UniWorkforce Hourly Timesheet'!BR420</f>
        <v/>
      </c>
      <c r="Z144" t="str">
        <f>'UniWorkforce Hourly Timesheet'!BS420</f>
        <v/>
      </c>
      <c r="AA144" t="str">
        <f>'UniWorkforce Hourly Timesheet'!BT420</f>
        <v/>
      </c>
      <c r="AB144" t="str">
        <f>'UniWorkforce Hourly Timesheet'!BU420</f>
        <v/>
      </c>
      <c r="AC144" t="str">
        <f>'UniWorkforce Hourly Timesheet'!BV420</f>
        <v/>
      </c>
      <c r="AD144" t="str">
        <f>'UniWorkforce Hourly Timesheet'!BW420</f>
        <v/>
      </c>
      <c r="AE144" t="str">
        <f>'UniWorkforce Hourly Timesheet'!BX420</f>
        <v/>
      </c>
      <c r="AF144" t="str">
        <f>'UniWorkforce Hourly Timesheet'!BY420</f>
        <v/>
      </c>
      <c r="AG144" t="str">
        <f>'UniWorkforce Hourly Timesheet'!BZ420</f>
        <v/>
      </c>
      <c r="AH144" t="str">
        <f>'UniWorkforce Hourly Timesheet'!CA420</f>
        <v/>
      </c>
      <c r="AI144" t="str">
        <f>'UniWorkforce Hourly Timesheet'!CB420</f>
        <v/>
      </c>
      <c r="AJ144" t="str">
        <f>'UniWorkforce Hourly Timesheet'!CG420</f>
        <v/>
      </c>
      <c r="AK144" t="str">
        <f>'UniWorkforce Hourly Timesheet'!CH420</f>
        <v/>
      </c>
      <c r="AL144" t="str">
        <f>'UniWorkforce Hourly Timesheet'!CI420</f>
        <v/>
      </c>
    </row>
    <row r="145" spans="1:38" x14ac:dyDescent="0.25">
      <c r="A145" t="str">
        <f>IF(AND(E144="",E145=""),"",IF(E145="","&lt;EOD&gt;",TEXT('UniWorkforce Hourly Timesheet'!$Y$6,"0000000")))</f>
        <v/>
      </c>
      <c r="B145" t="str">
        <f>IF(E145="","",'UniWorkforce Hourly Timesheet'!$D$4)</f>
        <v/>
      </c>
      <c r="C145" t="str">
        <f>IF(E145="","",'UniWorkforce Hourly Timesheet'!$Y$4)</f>
        <v/>
      </c>
      <c r="D145" t="str">
        <f>IF(E145="","",'UniWorkforce Hourly Timesheet'!$X$113)</f>
        <v/>
      </c>
      <c r="E145" t="str">
        <f>'UniWorkforce Hourly Timesheet'!AX421</f>
        <v/>
      </c>
      <c r="F145" t="str">
        <f>'UniWorkforce Hourly Timesheet'!AY421</f>
        <v/>
      </c>
      <c r="G145" t="str">
        <f>'UniWorkforce Hourly Timesheet'!AZ421</f>
        <v/>
      </c>
      <c r="H145" t="str">
        <f>'UniWorkforce Hourly Timesheet'!BA421</f>
        <v/>
      </c>
      <c r="I145" t="str">
        <f>'UniWorkforce Hourly Timesheet'!BB421</f>
        <v/>
      </c>
      <c r="J145" t="str">
        <f>'UniWorkforce Hourly Timesheet'!BC421</f>
        <v/>
      </c>
      <c r="K145" t="str">
        <f>'UniWorkforce Hourly Timesheet'!BD421</f>
        <v/>
      </c>
      <c r="L145" t="str">
        <f>'UniWorkforce Hourly Timesheet'!BE421</f>
        <v/>
      </c>
      <c r="M145" t="str">
        <f>'UniWorkforce Hourly Timesheet'!BF421</f>
        <v/>
      </c>
      <c r="N145" t="str">
        <f>'UniWorkforce Hourly Timesheet'!BG421</f>
        <v/>
      </c>
      <c r="O145" t="str">
        <f>'UniWorkforce Hourly Timesheet'!BH421</f>
        <v/>
      </c>
      <c r="P145" t="str">
        <f>'UniWorkforce Hourly Timesheet'!BI421</f>
        <v/>
      </c>
      <c r="Q145" t="str">
        <f>'UniWorkforce Hourly Timesheet'!BJ421</f>
        <v/>
      </c>
      <c r="R145" t="str">
        <f>'UniWorkforce Hourly Timesheet'!BK421</f>
        <v/>
      </c>
      <c r="S145" t="str">
        <f>'UniWorkforce Hourly Timesheet'!BL421</f>
        <v/>
      </c>
      <c r="T145" t="str">
        <f>'UniWorkforce Hourly Timesheet'!BM421</f>
        <v/>
      </c>
      <c r="U145" t="str">
        <f>'UniWorkforce Hourly Timesheet'!BN421</f>
        <v/>
      </c>
      <c r="V145" t="str">
        <f>'UniWorkforce Hourly Timesheet'!BO421</f>
        <v/>
      </c>
      <c r="W145" t="str">
        <f>'UniWorkforce Hourly Timesheet'!BP421</f>
        <v/>
      </c>
      <c r="X145" t="str">
        <f>'UniWorkforce Hourly Timesheet'!BQ421</f>
        <v/>
      </c>
      <c r="Y145" t="str">
        <f>'UniWorkforce Hourly Timesheet'!BR421</f>
        <v/>
      </c>
      <c r="Z145" t="str">
        <f>'UniWorkforce Hourly Timesheet'!BS421</f>
        <v/>
      </c>
      <c r="AA145" t="str">
        <f>'UniWorkforce Hourly Timesheet'!BT421</f>
        <v/>
      </c>
      <c r="AB145" t="str">
        <f>'UniWorkforce Hourly Timesheet'!BU421</f>
        <v/>
      </c>
      <c r="AC145" t="str">
        <f>'UniWorkforce Hourly Timesheet'!BV421</f>
        <v/>
      </c>
      <c r="AD145" t="str">
        <f>'UniWorkforce Hourly Timesheet'!BW421</f>
        <v/>
      </c>
      <c r="AE145" t="str">
        <f>'UniWorkforce Hourly Timesheet'!BX421</f>
        <v/>
      </c>
      <c r="AF145" t="str">
        <f>'UniWorkforce Hourly Timesheet'!BY421</f>
        <v/>
      </c>
      <c r="AG145" t="str">
        <f>'UniWorkforce Hourly Timesheet'!BZ421</f>
        <v/>
      </c>
      <c r="AH145" t="str">
        <f>'UniWorkforce Hourly Timesheet'!CA421</f>
        <v/>
      </c>
      <c r="AI145" t="str">
        <f>'UniWorkforce Hourly Timesheet'!CB421</f>
        <v/>
      </c>
      <c r="AJ145" t="str">
        <f>'UniWorkforce Hourly Timesheet'!CG421</f>
        <v/>
      </c>
      <c r="AK145" t="str">
        <f>'UniWorkforce Hourly Timesheet'!CH421</f>
        <v/>
      </c>
      <c r="AL145" t="str">
        <f>'UniWorkforce Hourly Timesheet'!CI421</f>
        <v/>
      </c>
    </row>
    <row r="146" spans="1:38" x14ac:dyDescent="0.25">
      <c r="A146" t="str">
        <f>IF(AND(E145="",E146=""),"",IF(E146="","&lt;EOD&gt;",TEXT('UniWorkforce Hourly Timesheet'!$Y$6,"0000000")))</f>
        <v/>
      </c>
      <c r="B146" t="str">
        <f>IF(E146="","",'UniWorkforce Hourly Timesheet'!$D$4)</f>
        <v/>
      </c>
      <c r="C146" t="str">
        <f>IF(E146="","",'UniWorkforce Hourly Timesheet'!$Y$4)</f>
        <v/>
      </c>
      <c r="D146" t="str">
        <f>IF(E146="","",'UniWorkforce Hourly Timesheet'!$X$113)</f>
        <v/>
      </c>
      <c r="E146" t="str">
        <f>'UniWorkforce Hourly Timesheet'!AX422</f>
        <v/>
      </c>
      <c r="F146" t="str">
        <f>'UniWorkforce Hourly Timesheet'!AY422</f>
        <v/>
      </c>
      <c r="G146" t="str">
        <f>'UniWorkforce Hourly Timesheet'!AZ422</f>
        <v/>
      </c>
      <c r="H146" t="str">
        <f>'UniWorkforce Hourly Timesheet'!BA422</f>
        <v/>
      </c>
      <c r="I146" t="str">
        <f>'UniWorkforce Hourly Timesheet'!BB422</f>
        <v/>
      </c>
      <c r="J146" t="str">
        <f>'UniWorkforce Hourly Timesheet'!BC422</f>
        <v/>
      </c>
      <c r="K146" t="str">
        <f>'UniWorkforce Hourly Timesheet'!BD422</f>
        <v/>
      </c>
      <c r="L146" t="str">
        <f>'UniWorkforce Hourly Timesheet'!BE422</f>
        <v/>
      </c>
      <c r="M146" t="str">
        <f>'UniWorkforce Hourly Timesheet'!BF422</f>
        <v/>
      </c>
      <c r="N146" t="str">
        <f>'UniWorkforce Hourly Timesheet'!BG422</f>
        <v/>
      </c>
      <c r="O146" t="str">
        <f>'UniWorkforce Hourly Timesheet'!BH422</f>
        <v/>
      </c>
      <c r="P146" t="str">
        <f>'UniWorkforce Hourly Timesheet'!BI422</f>
        <v/>
      </c>
      <c r="Q146" t="str">
        <f>'UniWorkforce Hourly Timesheet'!BJ422</f>
        <v/>
      </c>
      <c r="R146" t="str">
        <f>'UniWorkforce Hourly Timesheet'!BK422</f>
        <v/>
      </c>
      <c r="S146" t="str">
        <f>'UniWorkforce Hourly Timesheet'!BL422</f>
        <v/>
      </c>
      <c r="T146" t="str">
        <f>'UniWorkforce Hourly Timesheet'!BM422</f>
        <v/>
      </c>
      <c r="U146" t="str">
        <f>'UniWorkforce Hourly Timesheet'!BN422</f>
        <v/>
      </c>
      <c r="V146" t="str">
        <f>'UniWorkforce Hourly Timesheet'!BO422</f>
        <v/>
      </c>
      <c r="W146" t="str">
        <f>'UniWorkforce Hourly Timesheet'!BP422</f>
        <v/>
      </c>
      <c r="X146" t="str">
        <f>'UniWorkforce Hourly Timesheet'!BQ422</f>
        <v/>
      </c>
      <c r="Y146" t="str">
        <f>'UniWorkforce Hourly Timesheet'!BR422</f>
        <v/>
      </c>
      <c r="Z146" t="str">
        <f>'UniWorkforce Hourly Timesheet'!BS422</f>
        <v/>
      </c>
      <c r="AA146" t="str">
        <f>'UniWorkforce Hourly Timesheet'!BT422</f>
        <v/>
      </c>
      <c r="AB146" t="str">
        <f>'UniWorkforce Hourly Timesheet'!BU422</f>
        <v/>
      </c>
      <c r="AC146" t="str">
        <f>'UniWorkforce Hourly Timesheet'!BV422</f>
        <v/>
      </c>
      <c r="AD146" t="str">
        <f>'UniWorkforce Hourly Timesheet'!BW422</f>
        <v/>
      </c>
      <c r="AE146" t="str">
        <f>'UniWorkforce Hourly Timesheet'!BX422</f>
        <v/>
      </c>
      <c r="AF146" t="str">
        <f>'UniWorkforce Hourly Timesheet'!BY422</f>
        <v/>
      </c>
      <c r="AG146" t="str">
        <f>'UniWorkforce Hourly Timesheet'!BZ422</f>
        <v/>
      </c>
      <c r="AH146" t="str">
        <f>'UniWorkforce Hourly Timesheet'!CA422</f>
        <v/>
      </c>
      <c r="AI146" t="str">
        <f>'UniWorkforce Hourly Timesheet'!CB422</f>
        <v/>
      </c>
      <c r="AJ146" t="str">
        <f>'UniWorkforce Hourly Timesheet'!CG422</f>
        <v/>
      </c>
      <c r="AK146" t="str">
        <f>'UniWorkforce Hourly Timesheet'!CH422</f>
        <v/>
      </c>
      <c r="AL146" t="str">
        <f>'UniWorkforce Hourly Timesheet'!CI422</f>
        <v/>
      </c>
    </row>
    <row r="147" spans="1:38" x14ac:dyDescent="0.25">
      <c r="A147" t="str">
        <f>IF(AND(E146="",E147=""),"",IF(E147="","&lt;EOD&gt;",TEXT('UniWorkforce Hourly Timesheet'!$Y$6,"0000000")))</f>
        <v/>
      </c>
      <c r="B147" t="str">
        <f>IF(E147="","",'UniWorkforce Hourly Timesheet'!$D$4)</f>
        <v/>
      </c>
      <c r="C147" t="str">
        <f>IF(E147="","",'UniWorkforce Hourly Timesheet'!$Y$4)</f>
        <v/>
      </c>
      <c r="D147" t="str">
        <f>IF(E147="","",'UniWorkforce Hourly Timesheet'!$X$113)</f>
        <v/>
      </c>
      <c r="E147" t="str">
        <f>'UniWorkforce Hourly Timesheet'!AX423</f>
        <v/>
      </c>
      <c r="F147" t="str">
        <f>'UniWorkforce Hourly Timesheet'!AY423</f>
        <v/>
      </c>
      <c r="G147" t="str">
        <f>'UniWorkforce Hourly Timesheet'!AZ423</f>
        <v/>
      </c>
      <c r="H147" t="str">
        <f>'UniWorkforce Hourly Timesheet'!BA423</f>
        <v/>
      </c>
      <c r="I147" t="str">
        <f>'UniWorkforce Hourly Timesheet'!BB423</f>
        <v/>
      </c>
      <c r="J147" t="str">
        <f>'UniWorkforce Hourly Timesheet'!BC423</f>
        <v/>
      </c>
      <c r="K147" t="str">
        <f>'UniWorkforce Hourly Timesheet'!BD423</f>
        <v/>
      </c>
      <c r="L147" t="str">
        <f>'UniWorkforce Hourly Timesheet'!BE423</f>
        <v/>
      </c>
      <c r="M147" t="str">
        <f>'UniWorkforce Hourly Timesheet'!BF423</f>
        <v/>
      </c>
      <c r="N147" t="str">
        <f>'UniWorkforce Hourly Timesheet'!BG423</f>
        <v/>
      </c>
      <c r="O147" t="str">
        <f>'UniWorkforce Hourly Timesheet'!BH423</f>
        <v/>
      </c>
      <c r="P147" t="str">
        <f>'UniWorkforce Hourly Timesheet'!BI423</f>
        <v/>
      </c>
      <c r="Q147" t="str">
        <f>'UniWorkforce Hourly Timesheet'!BJ423</f>
        <v/>
      </c>
      <c r="R147" t="str">
        <f>'UniWorkforce Hourly Timesheet'!BK423</f>
        <v/>
      </c>
      <c r="S147" t="str">
        <f>'UniWorkforce Hourly Timesheet'!BL423</f>
        <v/>
      </c>
      <c r="T147" t="str">
        <f>'UniWorkforce Hourly Timesheet'!BM423</f>
        <v/>
      </c>
      <c r="U147" t="str">
        <f>'UniWorkforce Hourly Timesheet'!BN423</f>
        <v/>
      </c>
      <c r="V147" t="str">
        <f>'UniWorkforce Hourly Timesheet'!BO423</f>
        <v/>
      </c>
      <c r="W147" t="str">
        <f>'UniWorkforce Hourly Timesheet'!BP423</f>
        <v/>
      </c>
      <c r="X147" t="str">
        <f>'UniWorkforce Hourly Timesheet'!BQ423</f>
        <v/>
      </c>
      <c r="Y147" t="str">
        <f>'UniWorkforce Hourly Timesheet'!BR423</f>
        <v/>
      </c>
      <c r="Z147" t="str">
        <f>'UniWorkforce Hourly Timesheet'!BS423</f>
        <v/>
      </c>
      <c r="AA147" t="str">
        <f>'UniWorkforce Hourly Timesheet'!BT423</f>
        <v/>
      </c>
      <c r="AB147" t="str">
        <f>'UniWorkforce Hourly Timesheet'!BU423</f>
        <v/>
      </c>
      <c r="AC147" t="str">
        <f>'UniWorkforce Hourly Timesheet'!BV423</f>
        <v/>
      </c>
      <c r="AD147" t="str">
        <f>'UniWorkforce Hourly Timesheet'!BW423</f>
        <v/>
      </c>
      <c r="AE147" t="str">
        <f>'UniWorkforce Hourly Timesheet'!BX423</f>
        <v/>
      </c>
      <c r="AF147" t="str">
        <f>'UniWorkforce Hourly Timesheet'!BY423</f>
        <v/>
      </c>
      <c r="AG147" t="str">
        <f>'UniWorkforce Hourly Timesheet'!BZ423</f>
        <v/>
      </c>
      <c r="AH147" t="str">
        <f>'UniWorkforce Hourly Timesheet'!CA423</f>
        <v/>
      </c>
      <c r="AI147" t="str">
        <f>'UniWorkforce Hourly Timesheet'!CB423</f>
        <v/>
      </c>
      <c r="AJ147" t="str">
        <f>'UniWorkforce Hourly Timesheet'!CG423</f>
        <v/>
      </c>
      <c r="AK147" t="str">
        <f>'UniWorkforce Hourly Timesheet'!CH423</f>
        <v/>
      </c>
      <c r="AL147" t="str">
        <f>'UniWorkforce Hourly Timesheet'!CI423</f>
        <v/>
      </c>
    </row>
    <row r="148" spans="1:38" x14ac:dyDescent="0.25">
      <c r="A148" t="str">
        <f>IF(AND(E147="",E148=""),"",IF(E148="","&lt;EOD&gt;",TEXT('UniWorkforce Hourly Timesheet'!$Y$6,"0000000")))</f>
        <v/>
      </c>
      <c r="B148" t="str">
        <f>IF(E148="","",'UniWorkforce Hourly Timesheet'!$D$4)</f>
        <v/>
      </c>
      <c r="C148" t="str">
        <f>IF(E148="","",'UniWorkforce Hourly Timesheet'!$Y$4)</f>
        <v/>
      </c>
      <c r="D148" t="str">
        <f>IF(E148="","",'UniWorkforce Hourly Timesheet'!$X$113)</f>
        <v/>
      </c>
      <c r="E148" t="str">
        <f>'UniWorkforce Hourly Timesheet'!AX424</f>
        <v/>
      </c>
      <c r="F148" t="str">
        <f>'UniWorkforce Hourly Timesheet'!AY424</f>
        <v/>
      </c>
      <c r="G148" t="str">
        <f>'UniWorkforce Hourly Timesheet'!AZ424</f>
        <v/>
      </c>
      <c r="H148" t="str">
        <f>'UniWorkforce Hourly Timesheet'!BA424</f>
        <v/>
      </c>
      <c r="I148" t="str">
        <f>'UniWorkforce Hourly Timesheet'!BB424</f>
        <v/>
      </c>
      <c r="J148" t="str">
        <f>'UniWorkforce Hourly Timesheet'!BC424</f>
        <v/>
      </c>
      <c r="K148" t="str">
        <f>'UniWorkforce Hourly Timesheet'!BD424</f>
        <v/>
      </c>
      <c r="L148" t="str">
        <f>'UniWorkforce Hourly Timesheet'!BE424</f>
        <v/>
      </c>
      <c r="M148" t="str">
        <f>'UniWorkforce Hourly Timesheet'!BF424</f>
        <v/>
      </c>
      <c r="N148" t="str">
        <f>'UniWorkforce Hourly Timesheet'!BG424</f>
        <v/>
      </c>
      <c r="O148" t="str">
        <f>'UniWorkforce Hourly Timesheet'!BH424</f>
        <v/>
      </c>
      <c r="P148" t="str">
        <f>'UniWorkforce Hourly Timesheet'!BI424</f>
        <v/>
      </c>
      <c r="Q148" t="str">
        <f>'UniWorkforce Hourly Timesheet'!BJ424</f>
        <v/>
      </c>
      <c r="R148" t="str">
        <f>'UniWorkforce Hourly Timesheet'!BK424</f>
        <v/>
      </c>
      <c r="S148" t="str">
        <f>'UniWorkforce Hourly Timesheet'!BL424</f>
        <v/>
      </c>
      <c r="T148" t="str">
        <f>'UniWorkforce Hourly Timesheet'!BM424</f>
        <v/>
      </c>
      <c r="U148" t="str">
        <f>'UniWorkforce Hourly Timesheet'!BN424</f>
        <v/>
      </c>
      <c r="V148" t="str">
        <f>'UniWorkforce Hourly Timesheet'!BO424</f>
        <v/>
      </c>
      <c r="W148" t="str">
        <f>'UniWorkforce Hourly Timesheet'!BP424</f>
        <v/>
      </c>
      <c r="X148" t="str">
        <f>'UniWorkforce Hourly Timesheet'!BQ424</f>
        <v/>
      </c>
      <c r="Y148" t="str">
        <f>'UniWorkforce Hourly Timesheet'!BR424</f>
        <v/>
      </c>
      <c r="Z148" t="str">
        <f>'UniWorkforce Hourly Timesheet'!BS424</f>
        <v/>
      </c>
      <c r="AA148" t="str">
        <f>'UniWorkforce Hourly Timesheet'!BT424</f>
        <v/>
      </c>
      <c r="AB148" t="str">
        <f>'UniWorkforce Hourly Timesheet'!BU424</f>
        <v/>
      </c>
      <c r="AC148" t="str">
        <f>'UniWorkforce Hourly Timesheet'!BV424</f>
        <v/>
      </c>
      <c r="AD148" t="str">
        <f>'UniWorkforce Hourly Timesheet'!BW424</f>
        <v/>
      </c>
      <c r="AE148" t="str">
        <f>'UniWorkforce Hourly Timesheet'!BX424</f>
        <v/>
      </c>
      <c r="AF148" t="str">
        <f>'UniWorkforce Hourly Timesheet'!BY424</f>
        <v/>
      </c>
      <c r="AG148" t="str">
        <f>'UniWorkforce Hourly Timesheet'!BZ424</f>
        <v/>
      </c>
      <c r="AH148" t="str">
        <f>'UniWorkforce Hourly Timesheet'!CA424</f>
        <v/>
      </c>
      <c r="AI148" t="str">
        <f>'UniWorkforce Hourly Timesheet'!CB424</f>
        <v/>
      </c>
      <c r="AJ148" t="str">
        <f>'UniWorkforce Hourly Timesheet'!CG424</f>
        <v/>
      </c>
      <c r="AK148" t="str">
        <f>'UniWorkforce Hourly Timesheet'!CH424</f>
        <v/>
      </c>
      <c r="AL148" t="str">
        <f>'UniWorkforce Hourly Timesheet'!CI424</f>
        <v/>
      </c>
    </row>
    <row r="149" spans="1:38" x14ac:dyDescent="0.25">
      <c r="A149" t="str">
        <f>IF(AND(E148="",E149=""),"",IF(E149="","&lt;EOD&gt;",TEXT('UniWorkforce Hourly Timesheet'!$Y$6,"0000000")))</f>
        <v/>
      </c>
      <c r="B149" t="str">
        <f>IF(E149="","",'UniWorkforce Hourly Timesheet'!$D$4)</f>
        <v/>
      </c>
      <c r="C149" t="str">
        <f>IF(E149="","",'UniWorkforce Hourly Timesheet'!$Y$4)</f>
        <v/>
      </c>
      <c r="D149" t="str">
        <f>IF(E149="","",'UniWorkforce Hourly Timesheet'!$X$113)</f>
        <v/>
      </c>
      <c r="E149" t="str">
        <f>'UniWorkforce Hourly Timesheet'!AX425</f>
        <v/>
      </c>
      <c r="F149" t="str">
        <f>'UniWorkforce Hourly Timesheet'!AY425</f>
        <v/>
      </c>
      <c r="G149" t="str">
        <f>'UniWorkforce Hourly Timesheet'!AZ425</f>
        <v/>
      </c>
      <c r="H149" t="str">
        <f>'UniWorkforce Hourly Timesheet'!BA425</f>
        <v/>
      </c>
      <c r="I149" t="str">
        <f>'UniWorkforce Hourly Timesheet'!BB425</f>
        <v/>
      </c>
      <c r="J149" t="str">
        <f>'UniWorkforce Hourly Timesheet'!BC425</f>
        <v/>
      </c>
      <c r="K149" t="str">
        <f>'UniWorkforce Hourly Timesheet'!BD425</f>
        <v/>
      </c>
      <c r="L149" t="str">
        <f>'UniWorkforce Hourly Timesheet'!BE425</f>
        <v/>
      </c>
      <c r="M149" t="str">
        <f>'UniWorkforce Hourly Timesheet'!BF425</f>
        <v/>
      </c>
      <c r="N149" t="str">
        <f>'UniWorkforce Hourly Timesheet'!BG425</f>
        <v/>
      </c>
      <c r="O149" t="str">
        <f>'UniWorkforce Hourly Timesheet'!BH425</f>
        <v/>
      </c>
      <c r="P149" t="str">
        <f>'UniWorkforce Hourly Timesheet'!BI425</f>
        <v/>
      </c>
      <c r="Q149" t="str">
        <f>'UniWorkforce Hourly Timesheet'!BJ425</f>
        <v/>
      </c>
      <c r="R149" t="str">
        <f>'UniWorkforce Hourly Timesheet'!BK425</f>
        <v/>
      </c>
      <c r="S149" t="str">
        <f>'UniWorkforce Hourly Timesheet'!BL425</f>
        <v/>
      </c>
      <c r="T149" t="str">
        <f>'UniWorkforce Hourly Timesheet'!BM425</f>
        <v/>
      </c>
      <c r="U149" t="str">
        <f>'UniWorkforce Hourly Timesheet'!BN425</f>
        <v/>
      </c>
      <c r="V149" t="str">
        <f>'UniWorkforce Hourly Timesheet'!BO425</f>
        <v/>
      </c>
      <c r="W149" t="str">
        <f>'UniWorkforce Hourly Timesheet'!BP425</f>
        <v/>
      </c>
      <c r="X149" t="str">
        <f>'UniWorkforce Hourly Timesheet'!BQ425</f>
        <v/>
      </c>
      <c r="Y149" t="str">
        <f>'UniWorkforce Hourly Timesheet'!BR425</f>
        <v/>
      </c>
      <c r="Z149" t="str">
        <f>'UniWorkforce Hourly Timesheet'!BS425</f>
        <v/>
      </c>
      <c r="AA149" t="str">
        <f>'UniWorkforce Hourly Timesheet'!BT425</f>
        <v/>
      </c>
      <c r="AB149" t="str">
        <f>'UniWorkforce Hourly Timesheet'!BU425</f>
        <v/>
      </c>
      <c r="AC149" t="str">
        <f>'UniWorkforce Hourly Timesheet'!BV425</f>
        <v/>
      </c>
      <c r="AD149" t="str">
        <f>'UniWorkforce Hourly Timesheet'!BW425</f>
        <v/>
      </c>
      <c r="AE149" t="str">
        <f>'UniWorkforce Hourly Timesheet'!BX425</f>
        <v/>
      </c>
      <c r="AF149" t="str">
        <f>'UniWorkforce Hourly Timesheet'!BY425</f>
        <v/>
      </c>
      <c r="AG149" t="str">
        <f>'UniWorkforce Hourly Timesheet'!BZ425</f>
        <v/>
      </c>
      <c r="AH149" t="str">
        <f>'UniWorkforce Hourly Timesheet'!CA425</f>
        <v/>
      </c>
      <c r="AI149" t="str">
        <f>'UniWorkforce Hourly Timesheet'!CB425</f>
        <v/>
      </c>
      <c r="AJ149" t="str">
        <f>'UniWorkforce Hourly Timesheet'!CG425</f>
        <v/>
      </c>
      <c r="AK149" t="str">
        <f>'UniWorkforce Hourly Timesheet'!CH425</f>
        <v/>
      </c>
      <c r="AL149" t="str">
        <f>'UniWorkforce Hourly Timesheet'!CI425</f>
        <v/>
      </c>
    </row>
    <row r="150" spans="1:38" x14ac:dyDescent="0.25">
      <c r="A150" t="str">
        <f>IF(AND(E149="",E150=""),"",IF(E150="","&lt;EOD&gt;",TEXT('UniWorkforce Hourly Timesheet'!$Y$6,"0000000")))</f>
        <v/>
      </c>
      <c r="B150" t="str">
        <f>IF(E150="","",'UniWorkforce Hourly Timesheet'!$D$4)</f>
        <v/>
      </c>
      <c r="C150" t="str">
        <f>IF(E150="","",'UniWorkforce Hourly Timesheet'!$Y$4)</f>
        <v/>
      </c>
      <c r="D150" t="str">
        <f>IF(E150="","",'UniWorkforce Hourly Timesheet'!$X$113)</f>
        <v/>
      </c>
      <c r="E150" t="str">
        <f>'UniWorkforce Hourly Timesheet'!AX426</f>
        <v/>
      </c>
      <c r="F150" t="str">
        <f>'UniWorkforce Hourly Timesheet'!AY426</f>
        <v/>
      </c>
      <c r="G150" t="str">
        <f>'UniWorkforce Hourly Timesheet'!AZ426</f>
        <v/>
      </c>
      <c r="H150" t="str">
        <f>'UniWorkforce Hourly Timesheet'!BA426</f>
        <v/>
      </c>
      <c r="I150" t="str">
        <f>'UniWorkforce Hourly Timesheet'!BB426</f>
        <v/>
      </c>
      <c r="J150" t="str">
        <f>'UniWorkforce Hourly Timesheet'!BC426</f>
        <v/>
      </c>
      <c r="K150" t="str">
        <f>'UniWorkforce Hourly Timesheet'!BD426</f>
        <v/>
      </c>
      <c r="L150" t="str">
        <f>'UniWorkforce Hourly Timesheet'!BE426</f>
        <v/>
      </c>
      <c r="M150" t="str">
        <f>'UniWorkforce Hourly Timesheet'!BF426</f>
        <v/>
      </c>
      <c r="N150" t="str">
        <f>'UniWorkforce Hourly Timesheet'!BG426</f>
        <v/>
      </c>
      <c r="O150" t="str">
        <f>'UniWorkforce Hourly Timesheet'!BH426</f>
        <v/>
      </c>
      <c r="P150" t="str">
        <f>'UniWorkforce Hourly Timesheet'!BI426</f>
        <v/>
      </c>
      <c r="Q150" t="str">
        <f>'UniWorkforce Hourly Timesheet'!BJ426</f>
        <v/>
      </c>
      <c r="R150" t="str">
        <f>'UniWorkforce Hourly Timesheet'!BK426</f>
        <v/>
      </c>
      <c r="S150" t="str">
        <f>'UniWorkforce Hourly Timesheet'!BL426</f>
        <v/>
      </c>
      <c r="T150" t="str">
        <f>'UniWorkforce Hourly Timesheet'!BM426</f>
        <v/>
      </c>
      <c r="U150" t="str">
        <f>'UniWorkforce Hourly Timesheet'!BN426</f>
        <v/>
      </c>
      <c r="V150" t="str">
        <f>'UniWorkforce Hourly Timesheet'!BO426</f>
        <v/>
      </c>
      <c r="W150" t="str">
        <f>'UniWorkforce Hourly Timesheet'!BP426</f>
        <v/>
      </c>
      <c r="X150" t="str">
        <f>'UniWorkforce Hourly Timesheet'!BQ426</f>
        <v/>
      </c>
      <c r="Y150" t="str">
        <f>'UniWorkforce Hourly Timesheet'!BR426</f>
        <v/>
      </c>
      <c r="Z150" t="str">
        <f>'UniWorkforce Hourly Timesheet'!BS426</f>
        <v/>
      </c>
      <c r="AA150" t="str">
        <f>'UniWorkforce Hourly Timesheet'!BT426</f>
        <v/>
      </c>
      <c r="AB150" t="str">
        <f>'UniWorkforce Hourly Timesheet'!BU426</f>
        <v/>
      </c>
      <c r="AC150" t="str">
        <f>'UniWorkforce Hourly Timesheet'!BV426</f>
        <v/>
      </c>
      <c r="AD150" t="str">
        <f>'UniWorkforce Hourly Timesheet'!BW426</f>
        <v/>
      </c>
      <c r="AE150" t="str">
        <f>'UniWorkforce Hourly Timesheet'!BX426</f>
        <v/>
      </c>
      <c r="AF150" t="str">
        <f>'UniWorkforce Hourly Timesheet'!BY426</f>
        <v/>
      </c>
      <c r="AG150" t="str">
        <f>'UniWorkforce Hourly Timesheet'!BZ426</f>
        <v/>
      </c>
      <c r="AH150" t="str">
        <f>'UniWorkforce Hourly Timesheet'!CA426</f>
        <v/>
      </c>
      <c r="AI150" t="str">
        <f>'UniWorkforce Hourly Timesheet'!CB426</f>
        <v/>
      </c>
      <c r="AJ150" t="str">
        <f>'UniWorkforce Hourly Timesheet'!CG426</f>
        <v/>
      </c>
      <c r="AK150" t="str">
        <f>'UniWorkforce Hourly Timesheet'!CH426</f>
        <v/>
      </c>
      <c r="AL150" t="str">
        <f>'UniWorkforce Hourly Timesheet'!CI426</f>
        <v/>
      </c>
    </row>
    <row r="151" spans="1:38" x14ac:dyDescent="0.25">
      <c r="A151" t="str">
        <f>IF(AND(E150="",E151=""),"",IF(E151="","&lt;EOD&gt;",TEXT('UniWorkforce Hourly Timesheet'!$Y$6,"0000000")))</f>
        <v/>
      </c>
      <c r="B151" t="str">
        <f>IF(E151="","",'UniWorkforce Hourly Timesheet'!$D$4)</f>
        <v/>
      </c>
      <c r="C151" t="str">
        <f>IF(E151="","",'UniWorkforce Hourly Timesheet'!$Y$4)</f>
        <v/>
      </c>
      <c r="D151" t="str">
        <f>IF(E151="","",'UniWorkforce Hourly Timesheet'!$X$113)</f>
        <v/>
      </c>
      <c r="E151" t="str">
        <f>'UniWorkforce Hourly Timesheet'!AX427</f>
        <v/>
      </c>
      <c r="F151" t="str">
        <f>'UniWorkforce Hourly Timesheet'!AY427</f>
        <v/>
      </c>
      <c r="G151" t="str">
        <f>'UniWorkforce Hourly Timesheet'!AZ427</f>
        <v/>
      </c>
      <c r="H151" t="str">
        <f>'UniWorkforce Hourly Timesheet'!BA427</f>
        <v/>
      </c>
      <c r="I151" t="str">
        <f>'UniWorkforce Hourly Timesheet'!BB427</f>
        <v/>
      </c>
      <c r="J151" t="str">
        <f>'UniWorkforce Hourly Timesheet'!BC427</f>
        <v/>
      </c>
      <c r="K151" t="str">
        <f>'UniWorkforce Hourly Timesheet'!BD427</f>
        <v/>
      </c>
      <c r="L151" t="str">
        <f>'UniWorkforce Hourly Timesheet'!BE427</f>
        <v/>
      </c>
      <c r="M151" t="str">
        <f>'UniWorkforce Hourly Timesheet'!BF427</f>
        <v/>
      </c>
      <c r="N151" t="str">
        <f>'UniWorkforce Hourly Timesheet'!BG427</f>
        <v/>
      </c>
      <c r="O151" t="str">
        <f>'UniWorkforce Hourly Timesheet'!BH427</f>
        <v/>
      </c>
      <c r="P151" t="str">
        <f>'UniWorkforce Hourly Timesheet'!BI427</f>
        <v/>
      </c>
      <c r="Q151" t="str">
        <f>'UniWorkforce Hourly Timesheet'!BJ427</f>
        <v/>
      </c>
      <c r="R151" t="str">
        <f>'UniWorkforce Hourly Timesheet'!BK427</f>
        <v/>
      </c>
      <c r="S151" t="str">
        <f>'UniWorkforce Hourly Timesheet'!BL427</f>
        <v/>
      </c>
      <c r="T151" t="str">
        <f>'UniWorkforce Hourly Timesheet'!BM427</f>
        <v/>
      </c>
      <c r="U151" t="str">
        <f>'UniWorkforce Hourly Timesheet'!BN427</f>
        <v/>
      </c>
      <c r="V151" t="str">
        <f>'UniWorkforce Hourly Timesheet'!BO427</f>
        <v/>
      </c>
      <c r="W151" t="str">
        <f>'UniWorkforce Hourly Timesheet'!BP427</f>
        <v/>
      </c>
      <c r="X151" t="str">
        <f>'UniWorkforce Hourly Timesheet'!BQ427</f>
        <v/>
      </c>
      <c r="Y151" t="str">
        <f>'UniWorkforce Hourly Timesheet'!BR427</f>
        <v/>
      </c>
      <c r="Z151" t="str">
        <f>'UniWorkforce Hourly Timesheet'!BS427</f>
        <v/>
      </c>
      <c r="AA151" t="str">
        <f>'UniWorkforce Hourly Timesheet'!BT427</f>
        <v/>
      </c>
      <c r="AB151" t="str">
        <f>'UniWorkforce Hourly Timesheet'!BU427</f>
        <v/>
      </c>
      <c r="AC151" t="str">
        <f>'UniWorkforce Hourly Timesheet'!BV427</f>
        <v/>
      </c>
      <c r="AD151" t="str">
        <f>'UniWorkforce Hourly Timesheet'!BW427</f>
        <v/>
      </c>
      <c r="AE151" t="str">
        <f>'UniWorkforce Hourly Timesheet'!BX427</f>
        <v/>
      </c>
      <c r="AF151" t="str">
        <f>'UniWorkforce Hourly Timesheet'!BY427</f>
        <v/>
      </c>
      <c r="AG151" t="str">
        <f>'UniWorkforce Hourly Timesheet'!BZ427</f>
        <v/>
      </c>
      <c r="AH151" t="str">
        <f>'UniWorkforce Hourly Timesheet'!CA427</f>
        <v/>
      </c>
      <c r="AI151" t="str">
        <f>'UniWorkforce Hourly Timesheet'!CB427</f>
        <v/>
      </c>
      <c r="AJ151" t="str">
        <f>'UniWorkforce Hourly Timesheet'!CG427</f>
        <v/>
      </c>
      <c r="AK151" t="str">
        <f>'UniWorkforce Hourly Timesheet'!CH427</f>
        <v/>
      </c>
      <c r="AL151" t="str">
        <f>'UniWorkforce Hourly Timesheet'!CI427</f>
        <v/>
      </c>
    </row>
    <row r="152" spans="1:38" x14ac:dyDescent="0.25">
      <c r="A152" t="str">
        <f>IF(AND(E151="",E152=""),"",IF(E152="","&lt;EOD&gt;",TEXT('UniWorkforce Hourly Timesheet'!$Y$6,"0000000")))</f>
        <v/>
      </c>
      <c r="B152" t="str">
        <f>IF(E152="","",'UniWorkforce Hourly Timesheet'!$D$4)</f>
        <v/>
      </c>
      <c r="C152" t="str">
        <f>IF(E152="","",'UniWorkforce Hourly Timesheet'!$Y$4)</f>
        <v/>
      </c>
      <c r="D152" t="str">
        <f>IF(E152="","",'UniWorkforce Hourly Timesheet'!$X$113)</f>
        <v/>
      </c>
      <c r="E152" t="str">
        <f>'UniWorkforce Hourly Timesheet'!AX428</f>
        <v/>
      </c>
      <c r="F152" t="str">
        <f>'UniWorkforce Hourly Timesheet'!AY428</f>
        <v/>
      </c>
      <c r="G152" t="str">
        <f>'UniWorkforce Hourly Timesheet'!AZ428</f>
        <v/>
      </c>
      <c r="H152" t="str">
        <f>'UniWorkforce Hourly Timesheet'!BA428</f>
        <v/>
      </c>
      <c r="I152" t="str">
        <f>'UniWorkforce Hourly Timesheet'!BB428</f>
        <v/>
      </c>
      <c r="J152" t="str">
        <f>'UniWorkforce Hourly Timesheet'!BC428</f>
        <v/>
      </c>
      <c r="K152" t="str">
        <f>'UniWorkforce Hourly Timesheet'!BD428</f>
        <v/>
      </c>
      <c r="L152" t="str">
        <f>'UniWorkforce Hourly Timesheet'!BE428</f>
        <v/>
      </c>
      <c r="M152" t="str">
        <f>'UniWorkforce Hourly Timesheet'!BF428</f>
        <v/>
      </c>
      <c r="N152" t="str">
        <f>'UniWorkforce Hourly Timesheet'!BG428</f>
        <v/>
      </c>
      <c r="O152" t="str">
        <f>'UniWorkforce Hourly Timesheet'!BH428</f>
        <v/>
      </c>
      <c r="P152" t="str">
        <f>'UniWorkforce Hourly Timesheet'!BI428</f>
        <v/>
      </c>
      <c r="Q152" t="str">
        <f>'UniWorkforce Hourly Timesheet'!BJ428</f>
        <v/>
      </c>
      <c r="R152" t="str">
        <f>'UniWorkforce Hourly Timesheet'!BK428</f>
        <v/>
      </c>
      <c r="S152" t="str">
        <f>'UniWorkforce Hourly Timesheet'!BL428</f>
        <v/>
      </c>
      <c r="T152" t="str">
        <f>'UniWorkforce Hourly Timesheet'!BM428</f>
        <v/>
      </c>
      <c r="U152" t="str">
        <f>'UniWorkforce Hourly Timesheet'!BN428</f>
        <v/>
      </c>
      <c r="V152" t="str">
        <f>'UniWorkforce Hourly Timesheet'!BO428</f>
        <v/>
      </c>
      <c r="W152" t="str">
        <f>'UniWorkforce Hourly Timesheet'!BP428</f>
        <v/>
      </c>
      <c r="X152" t="str">
        <f>'UniWorkforce Hourly Timesheet'!BQ428</f>
        <v/>
      </c>
      <c r="Y152" t="str">
        <f>'UniWorkforce Hourly Timesheet'!BR428</f>
        <v/>
      </c>
      <c r="Z152" t="str">
        <f>'UniWorkforce Hourly Timesheet'!BS428</f>
        <v/>
      </c>
      <c r="AA152" t="str">
        <f>'UniWorkforce Hourly Timesheet'!BT428</f>
        <v/>
      </c>
      <c r="AB152" t="str">
        <f>'UniWorkforce Hourly Timesheet'!BU428</f>
        <v/>
      </c>
      <c r="AC152" t="str">
        <f>'UniWorkforce Hourly Timesheet'!BV428</f>
        <v/>
      </c>
      <c r="AD152" t="str">
        <f>'UniWorkforce Hourly Timesheet'!BW428</f>
        <v/>
      </c>
      <c r="AE152" t="str">
        <f>'UniWorkforce Hourly Timesheet'!BX428</f>
        <v/>
      </c>
      <c r="AF152" t="str">
        <f>'UniWorkforce Hourly Timesheet'!BY428</f>
        <v/>
      </c>
      <c r="AG152" t="str">
        <f>'UniWorkforce Hourly Timesheet'!BZ428</f>
        <v/>
      </c>
      <c r="AH152" t="str">
        <f>'UniWorkforce Hourly Timesheet'!CA428</f>
        <v/>
      </c>
      <c r="AI152" t="str">
        <f>'UniWorkforce Hourly Timesheet'!CB428</f>
        <v/>
      </c>
      <c r="AJ152" t="str">
        <f>'UniWorkforce Hourly Timesheet'!CG428</f>
        <v/>
      </c>
      <c r="AK152" t="str">
        <f>'UniWorkforce Hourly Timesheet'!CH428</f>
        <v/>
      </c>
      <c r="AL152" t="str">
        <f>'UniWorkforce Hourly Timesheet'!CI428</f>
        <v/>
      </c>
    </row>
    <row r="153" spans="1:38" x14ac:dyDescent="0.25">
      <c r="A153" t="str">
        <f>IF(AND(E152="",E153=""),"",IF(E153="","&lt;EOD&gt;",TEXT('UniWorkforce Hourly Timesheet'!$Y$6,"0000000")))</f>
        <v/>
      </c>
      <c r="B153" t="str">
        <f>IF(E153="","",'UniWorkforce Hourly Timesheet'!$D$4)</f>
        <v/>
      </c>
      <c r="C153" t="str">
        <f>IF(E153="","",'UniWorkforce Hourly Timesheet'!$Y$4)</f>
        <v/>
      </c>
      <c r="D153" t="str">
        <f>IF(E153="","",'UniWorkforce Hourly Timesheet'!$X$113)</f>
        <v/>
      </c>
      <c r="E153" t="str">
        <f>'UniWorkforce Hourly Timesheet'!AX429</f>
        <v/>
      </c>
      <c r="F153" t="str">
        <f>'UniWorkforce Hourly Timesheet'!AY429</f>
        <v/>
      </c>
      <c r="G153" t="str">
        <f>'UniWorkforce Hourly Timesheet'!AZ429</f>
        <v/>
      </c>
      <c r="H153" t="str">
        <f>'UniWorkforce Hourly Timesheet'!BA429</f>
        <v/>
      </c>
      <c r="I153" t="str">
        <f>'UniWorkforce Hourly Timesheet'!BB429</f>
        <v/>
      </c>
      <c r="J153" t="str">
        <f>'UniWorkforce Hourly Timesheet'!BC429</f>
        <v/>
      </c>
      <c r="K153" t="str">
        <f>'UniWorkforce Hourly Timesheet'!BD429</f>
        <v/>
      </c>
      <c r="L153" t="str">
        <f>'UniWorkforce Hourly Timesheet'!BE429</f>
        <v/>
      </c>
      <c r="M153" t="str">
        <f>'UniWorkforce Hourly Timesheet'!BF429</f>
        <v/>
      </c>
      <c r="N153" t="str">
        <f>'UniWorkforce Hourly Timesheet'!BG429</f>
        <v/>
      </c>
      <c r="O153" t="str">
        <f>'UniWorkforce Hourly Timesheet'!BH429</f>
        <v/>
      </c>
      <c r="P153" t="str">
        <f>'UniWorkforce Hourly Timesheet'!BI429</f>
        <v/>
      </c>
      <c r="Q153" t="str">
        <f>'UniWorkforce Hourly Timesheet'!BJ429</f>
        <v/>
      </c>
      <c r="R153" t="str">
        <f>'UniWorkforce Hourly Timesheet'!BK429</f>
        <v/>
      </c>
      <c r="S153" t="str">
        <f>'UniWorkforce Hourly Timesheet'!BL429</f>
        <v/>
      </c>
      <c r="T153" t="str">
        <f>'UniWorkforce Hourly Timesheet'!BM429</f>
        <v/>
      </c>
      <c r="U153" t="str">
        <f>'UniWorkforce Hourly Timesheet'!BN429</f>
        <v/>
      </c>
      <c r="V153" t="str">
        <f>'UniWorkforce Hourly Timesheet'!BO429</f>
        <v/>
      </c>
      <c r="W153" t="str">
        <f>'UniWorkforce Hourly Timesheet'!BP429</f>
        <v/>
      </c>
      <c r="X153" t="str">
        <f>'UniWorkforce Hourly Timesheet'!BQ429</f>
        <v/>
      </c>
      <c r="Y153" t="str">
        <f>'UniWorkforce Hourly Timesheet'!BR429</f>
        <v/>
      </c>
      <c r="Z153" t="str">
        <f>'UniWorkforce Hourly Timesheet'!BS429</f>
        <v/>
      </c>
      <c r="AA153" t="str">
        <f>'UniWorkforce Hourly Timesheet'!BT429</f>
        <v/>
      </c>
      <c r="AB153" t="str">
        <f>'UniWorkforce Hourly Timesheet'!BU429</f>
        <v/>
      </c>
      <c r="AC153" t="str">
        <f>'UniWorkforce Hourly Timesheet'!BV429</f>
        <v/>
      </c>
      <c r="AD153" t="str">
        <f>'UniWorkforce Hourly Timesheet'!BW429</f>
        <v/>
      </c>
      <c r="AE153" t="str">
        <f>'UniWorkforce Hourly Timesheet'!BX429</f>
        <v/>
      </c>
      <c r="AF153" t="str">
        <f>'UniWorkforce Hourly Timesheet'!BY429</f>
        <v/>
      </c>
      <c r="AG153" t="str">
        <f>'UniWorkforce Hourly Timesheet'!BZ429</f>
        <v/>
      </c>
      <c r="AH153" t="str">
        <f>'UniWorkforce Hourly Timesheet'!CA429</f>
        <v/>
      </c>
      <c r="AI153" t="str">
        <f>'UniWorkforce Hourly Timesheet'!CB429</f>
        <v/>
      </c>
      <c r="AJ153" t="str">
        <f>'UniWorkforce Hourly Timesheet'!CG429</f>
        <v/>
      </c>
      <c r="AK153" t="str">
        <f>'UniWorkforce Hourly Timesheet'!CH429</f>
        <v/>
      </c>
      <c r="AL153" t="str">
        <f>'UniWorkforce Hourly Timesheet'!CI429</f>
        <v/>
      </c>
    </row>
    <row r="154" spans="1:38" x14ac:dyDescent="0.25">
      <c r="A154" t="str">
        <f>IF(AND(E153="",E154=""),"",IF(E154="","&lt;EOD&gt;",TEXT('UniWorkforce Hourly Timesheet'!$Y$6,"0000000")))</f>
        <v/>
      </c>
      <c r="B154" t="str">
        <f>IF(E154="","",'UniWorkforce Hourly Timesheet'!$D$4)</f>
        <v/>
      </c>
      <c r="C154" t="str">
        <f>IF(E154="","",'UniWorkforce Hourly Timesheet'!$Y$4)</f>
        <v/>
      </c>
      <c r="D154" t="str">
        <f>IF(E154="","",'UniWorkforce Hourly Timesheet'!$X$113)</f>
        <v/>
      </c>
      <c r="E154" t="str">
        <f>'UniWorkforce Hourly Timesheet'!AX430</f>
        <v/>
      </c>
      <c r="F154" t="str">
        <f>'UniWorkforce Hourly Timesheet'!AY430</f>
        <v/>
      </c>
      <c r="G154" t="str">
        <f>'UniWorkforce Hourly Timesheet'!AZ430</f>
        <v/>
      </c>
      <c r="H154" t="str">
        <f>'UniWorkforce Hourly Timesheet'!BA430</f>
        <v/>
      </c>
      <c r="I154" t="str">
        <f>'UniWorkforce Hourly Timesheet'!BB430</f>
        <v/>
      </c>
      <c r="J154" t="str">
        <f>'UniWorkforce Hourly Timesheet'!BC430</f>
        <v/>
      </c>
      <c r="K154" t="str">
        <f>'UniWorkforce Hourly Timesheet'!BD430</f>
        <v/>
      </c>
      <c r="L154" t="str">
        <f>'UniWorkforce Hourly Timesheet'!BE430</f>
        <v/>
      </c>
      <c r="M154" t="str">
        <f>'UniWorkforce Hourly Timesheet'!BF430</f>
        <v/>
      </c>
      <c r="N154" t="str">
        <f>'UniWorkforce Hourly Timesheet'!BG430</f>
        <v/>
      </c>
      <c r="O154" t="str">
        <f>'UniWorkforce Hourly Timesheet'!BH430</f>
        <v/>
      </c>
      <c r="P154" t="str">
        <f>'UniWorkforce Hourly Timesheet'!BI430</f>
        <v/>
      </c>
      <c r="Q154" t="str">
        <f>'UniWorkforce Hourly Timesheet'!BJ430</f>
        <v/>
      </c>
      <c r="R154" t="str">
        <f>'UniWorkforce Hourly Timesheet'!BK430</f>
        <v/>
      </c>
      <c r="S154" t="str">
        <f>'UniWorkforce Hourly Timesheet'!BL430</f>
        <v/>
      </c>
      <c r="T154" t="str">
        <f>'UniWorkforce Hourly Timesheet'!BM430</f>
        <v/>
      </c>
      <c r="U154" t="str">
        <f>'UniWorkforce Hourly Timesheet'!BN430</f>
        <v/>
      </c>
      <c r="V154" t="str">
        <f>'UniWorkforce Hourly Timesheet'!BO430</f>
        <v/>
      </c>
      <c r="W154" t="str">
        <f>'UniWorkforce Hourly Timesheet'!BP430</f>
        <v/>
      </c>
      <c r="X154" t="str">
        <f>'UniWorkforce Hourly Timesheet'!BQ430</f>
        <v/>
      </c>
      <c r="Y154" t="str">
        <f>'UniWorkforce Hourly Timesheet'!BR430</f>
        <v/>
      </c>
      <c r="Z154" t="str">
        <f>'UniWorkforce Hourly Timesheet'!BS430</f>
        <v/>
      </c>
      <c r="AA154" t="str">
        <f>'UniWorkforce Hourly Timesheet'!BT430</f>
        <v/>
      </c>
      <c r="AB154" t="str">
        <f>'UniWorkforce Hourly Timesheet'!BU430</f>
        <v/>
      </c>
      <c r="AC154" t="str">
        <f>'UniWorkforce Hourly Timesheet'!BV430</f>
        <v/>
      </c>
      <c r="AD154" t="str">
        <f>'UniWorkforce Hourly Timesheet'!BW430</f>
        <v/>
      </c>
      <c r="AE154" t="str">
        <f>'UniWorkforce Hourly Timesheet'!BX430</f>
        <v/>
      </c>
      <c r="AF154" t="str">
        <f>'UniWorkforce Hourly Timesheet'!BY430</f>
        <v/>
      </c>
      <c r="AG154" t="str">
        <f>'UniWorkforce Hourly Timesheet'!BZ430</f>
        <v/>
      </c>
      <c r="AH154" t="str">
        <f>'UniWorkforce Hourly Timesheet'!CA430</f>
        <v/>
      </c>
      <c r="AI154" t="str">
        <f>'UniWorkforce Hourly Timesheet'!CB430</f>
        <v/>
      </c>
      <c r="AJ154" t="str">
        <f>'UniWorkforce Hourly Timesheet'!CG430</f>
        <v/>
      </c>
      <c r="AK154" t="str">
        <f>'UniWorkforce Hourly Timesheet'!CH430</f>
        <v/>
      </c>
      <c r="AL154" t="str">
        <f>'UniWorkforce Hourly Timesheet'!CI430</f>
        <v/>
      </c>
    </row>
    <row r="155" spans="1:38" x14ac:dyDescent="0.25">
      <c r="A155" t="str">
        <f>IF(AND(E154="",E155=""),"",IF(E155="","&lt;EOD&gt;",TEXT('UniWorkforce Hourly Timesheet'!$Y$6,"0000000")))</f>
        <v/>
      </c>
      <c r="B155" t="str">
        <f>IF(E155="","",'UniWorkforce Hourly Timesheet'!$D$4)</f>
        <v/>
      </c>
      <c r="C155" t="str">
        <f>IF(E155="","",'UniWorkforce Hourly Timesheet'!$Y$4)</f>
        <v/>
      </c>
      <c r="D155" t="str">
        <f>IF(E155="","",'UniWorkforce Hourly Timesheet'!$X$113)</f>
        <v/>
      </c>
      <c r="E155" t="str">
        <f>'UniWorkforce Hourly Timesheet'!AX431</f>
        <v/>
      </c>
      <c r="F155" t="str">
        <f>'UniWorkforce Hourly Timesheet'!AY431</f>
        <v/>
      </c>
      <c r="G155" t="str">
        <f>'UniWorkforce Hourly Timesheet'!AZ431</f>
        <v/>
      </c>
      <c r="H155" t="str">
        <f>'UniWorkforce Hourly Timesheet'!BA431</f>
        <v/>
      </c>
      <c r="I155" t="str">
        <f>'UniWorkforce Hourly Timesheet'!BB431</f>
        <v/>
      </c>
      <c r="J155" t="str">
        <f>'UniWorkforce Hourly Timesheet'!BC431</f>
        <v/>
      </c>
      <c r="K155" t="str">
        <f>'UniWorkforce Hourly Timesheet'!BD431</f>
        <v/>
      </c>
      <c r="L155" t="str">
        <f>'UniWorkforce Hourly Timesheet'!BE431</f>
        <v/>
      </c>
      <c r="M155" t="str">
        <f>'UniWorkforce Hourly Timesheet'!BF431</f>
        <v/>
      </c>
      <c r="N155" t="str">
        <f>'UniWorkforce Hourly Timesheet'!BG431</f>
        <v/>
      </c>
      <c r="O155" t="str">
        <f>'UniWorkforce Hourly Timesheet'!BH431</f>
        <v/>
      </c>
      <c r="P155" t="str">
        <f>'UniWorkforce Hourly Timesheet'!BI431</f>
        <v/>
      </c>
      <c r="Q155" t="str">
        <f>'UniWorkforce Hourly Timesheet'!BJ431</f>
        <v/>
      </c>
      <c r="R155" t="str">
        <f>'UniWorkforce Hourly Timesheet'!BK431</f>
        <v/>
      </c>
      <c r="S155" t="str">
        <f>'UniWorkforce Hourly Timesheet'!BL431</f>
        <v/>
      </c>
      <c r="T155" t="str">
        <f>'UniWorkforce Hourly Timesheet'!BM431</f>
        <v/>
      </c>
      <c r="U155" t="str">
        <f>'UniWorkforce Hourly Timesheet'!BN431</f>
        <v/>
      </c>
      <c r="V155" t="str">
        <f>'UniWorkforce Hourly Timesheet'!BO431</f>
        <v/>
      </c>
      <c r="W155" t="str">
        <f>'UniWorkforce Hourly Timesheet'!BP431</f>
        <v/>
      </c>
      <c r="X155" t="str">
        <f>'UniWorkforce Hourly Timesheet'!BQ431</f>
        <v/>
      </c>
      <c r="Y155" t="str">
        <f>'UniWorkforce Hourly Timesheet'!BR431</f>
        <v/>
      </c>
      <c r="Z155" t="str">
        <f>'UniWorkforce Hourly Timesheet'!BS431</f>
        <v/>
      </c>
      <c r="AA155" t="str">
        <f>'UniWorkforce Hourly Timesheet'!BT431</f>
        <v/>
      </c>
      <c r="AB155" t="str">
        <f>'UniWorkforce Hourly Timesheet'!BU431</f>
        <v/>
      </c>
      <c r="AC155" t="str">
        <f>'UniWorkforce Hourly Timesheet'!BV431</f>
        <v/>
      </c>
      <c r="AD155" t="str">
        <f>'UniWorkforce Hourly Timesheet'!BW431</f>
        <v/>
      </c>
      <c r="AE155" t="str">
        <f>'UniWorkforce Hourly Timesheet'!BX431</f>
        <v/>
      </c>
      <c r="AF155" t="str">
        <f>'UniWorkforce Hourly Timesheet'!BY431</f>
        <v/>
      </c>
      <c r="AG155" t="str">
        <f>'UniWorkforce Hourly Timesheet'!BZ431</f>
        <v/>
      </c>
      <c r="AH155" t="str">
        <f>'UniWorkforce Hourly Timesheet'!CA431</f>
        <v/>
      </c>
      <c r="AI155" t="str">
        <f>'UniWorkforce Hourly Timesheet'!CB431</f>
        <v/>
      </c>
      <c r="AJ155" t="str">
        <f>'UniWorkforce Hourly Timesheet'!CG431</f>
        <v/>
      </c>
      <c r="AK155" t="str">
        <f>'UniWorkforce Hourly Timesheet'!CH431</f>
        <v/>
      </c>
      <c r="AL155" t="str">
        <f>'UniWorkforce Hourly Timesheet'!CI431</f>
        <v/>
      </c>
    </row>
    <row r="156" spans="1:38" x14ac:dyDescent="0.25">
      <c r="A156" t="str">
        <f>IF(AND(E155="",E156=""),"",IF(E156="","&lt;EOD&gt;",TEXT('UniWorkforce Hourly Timesheet'!$Y$6,"0000000")))</f>
        <v/>
      </c>
      <c r="B156" t="str">
        <f>IF(E156="","",'UniWorkforce Hourly Timesheet'!$D$4)</f>
        <v/>
      </c>
      <c r="C156" t="str">
        <f>IF(E156="","",'UniWorkforce Hourly Timesheet'!$Y$4)</f>
        <v/>
      </c>
      <c r="D156" t="str">
        <f>IF(E156="","",'UniWorkforce Hourly Timesheet'!$X$113)</f>
        <v/>
      </c>
      <c r="E156" t="str">
        <f>'UniWorkforce Hourly Timesheet'!AX432</f>
        <v/>
      </c>
      <c r="F156" t="str">
        <f>'UniWorkforce Hourly Timesheet'!AY432</f>
        <v/>
      </c>
      <c r="G156" t="str">
        <f>'UniWorkforce Hourly Timesheet'!AZ432</f>
        <v/>
      </c>
      <c r="H156" t="str">
        <f>'UniWorkforce Hourly Timesheet'!BA432</f>
        <v/>
      </c>
      <c r="I156" t="str">
        <f>'UniWorkforce Hourly Timesheet'!BB432</f>
        <v/>
      </c>
      <c r="J156" t="str">
        <f>'UniWorkforce Hourly Timesheet'!BC432</f>
        <v/>
      </c>
      <c r="K156" t="str">
        <f>'UniWorkforce Hourly Timesheet'!BD432</f>
        <v/>
      </c>
      <c r="L156" t="str">
        <f>'UniWorkforce Hourly Timesheet'!BE432</f>
        <v/>
      </c>
      <c r="M156" t="str">
        <f>'UniWorkforce Hourly Timesheet'!BF432</f>
        <v/>
      </c>
      <c r="N156" t="str">
        <f>'UniWorkforce Hourly Timesheet'!BG432</f>
        <v/>
      </c>
      <c r="O156" t="str">
        <f>'UniWorkforce Hourly Timesheet'!BH432</f>
        <v/>
      </c>
      <c r="P156" t="str">
        <f>'UniWorkforce Hourly Timesheet'!BI432</f>
        <v/>
      </c>
      <c r="Q156" t="str">
        <f>'UniWorkforce Hourly Timesheet'!BJ432</f>
        <v/>
      </c>
      <c r="R156" t="str">
        <f>'UniWorkforce Hourly Timesheet'!BK432</f>
        <v/>
      </c>
      <c r="S156" t="str">
        <f>'UniWorkforce Hourly Timesheet'!BL432</f>
        <v/>
      </c>
      <c r="T156" t="str">
        <f>'UniWorkforce Hourly Timesheet'!BM432</f>
        <v/>
      </c>
      <c r="U156" t="str">
        <f>'UniWorkforce Hourly Timesheet'!BN432</f>
        <v/>
      </c>
      <c r="V156" t="str">
        <f>'UniWorkforce Hourly Timesheet'!BO432</f>
        <v/>
      </c>
      <c r="W156" t="str">
        <f>'UniWorkforce Hourly Timesheet'!BP432</f>
        <v/>
      </c>
      <c r="X156" t="str">
        <f>'UniWorkforce Hourly Timesheet'!BQ432</f>
        <v/>
      </c>
      <c r="Y156" t="str">
        <f>'UniWorkforce Hourly Timesheet'!BR432</f>
        <v/>
      </c>
      <c r="Z156" t="str">
        <f>'UniWorkforce Hourly Timesheet'!BS432</f>
        <v/>
      </c>
      <c r="AA156" t="str">
        <f>'UniWorkforce Hourly Timesheet'!BT432</f>
        <v/>
      </c>
      <c r="AB156" t="str">
        <f>'UniWorkforce Hourly Timesheet'!BU432</f>
        <v/>
      </c>
      <c r="AC156" t="str">
        <f>'UniWorkforce Hourly Timesheet'!BV432</f>
        <v/>
      </c>
      <c r="AD156" t="str">
        <f>'UniWorkforce Hourly Timesheet'!BW432</f>
        <v/>
      </c>
      <c r="AE156" t="str">
        <f>'UniWorkforce Hourly Timesheet'!BX432</f>
        <v/>
      </c>
      <c r="AF156" t="str">
        <f>'UniWorkforce Hourly Timesheet'!BY432</f>
        <v/>
      </c>
      <c r="AG156" t="str">
        <f>'UniWorkforce Hourly Timesheet'!BZ432</f>
        <v/>
      </c>
      <c r="AH156" t="str">
        <f>'UniWorkforce Hourly Timesheet'!CA432</f>
        <v/>
      </c>
      <c r="AI156" t="str">
        <f>'UniWorkforce Hourly Timesheet'!CB432</f>
        <v/>
      </c>
      <c r="AJ156" t="str">
        <f>'UniWorkforce Hourly Timesheet'!CG432</f>
        <v/>
      </c>
      <c r="AK156" t="str">
        <f>'UniWorkforce Hourly Timesheet'!CH432</f>
        <v/>
      </c>
      <c r="AL156" t="str">
        <f>'UniWorkforce Hourly Timesheet'!CI432</f>
        <v/>
      </c>
    </row>
    <row r="157" spans="1:38" x14ac:dyDescent="0.25">
      <c r="A157" t="str">
        <f>IF(AND(E156="",E157=""),"",IF(E157="","&lt;EOD&gt;",TEXT('UniWorkforce Hourly Timesheet'!$Y$6,"0000000")))</f>
        <v/>
      </c>
      <c r="B157" t="str">
        <f>IF(E157="","",'UniWorkforce Hourly Timesheet'!$D$4)</f>
        <v/>
      </c>
      <c r="C157" t="str">
        <f>IF(E157="","",'UniWorkforce Hourly Timesheet'!$Y$4)</f>
        <v/>
      </c>
      <c r="D157" t="str">
        <f>IF(E157="","",'UniWorkforce Hourly Timesheet'!$X$113)</f>
        <v/>
      </c>
      <c r="E157" t="str">
        <f>'UniWorkforce Hourly Timesheet'!AX433</f>
        <v/>
      </c>
      <c r="F157" t="str">
        <f>'UniWorkforce Hourly Timesheet'!AY433</f>
        <v/>
      </c>
      <c r="G157" t="str">
        <f>'UniWorkforce Hourly Timesheet'!AZ433</f>
        <v/>
      </c>
      <c r="H157" t="str">
        <f>'UniWorkforce Hourly Timesheet'!BA433</f>
        <v/>
      </c>
      <c r="I157" t="str">
        <f>'UniWorkforce Hourly Timesheet'!BB433</f>
        <v/>
      </c>
      <c r="J157" t="str">
        <f>'UniWorkforce Hourly Timesheet'!BC433</f>
        <v/>
      </c>
      <c r="K157" t="str">
        <f>'UniWorkforce Hourly Timesheet'!BD433</f>
        <v/>
      </c>
      <c r="L157" t="str">
        <f>'UniWorkforce Hourly Timesheet'!BE433</f>
        <v/>
      </c>
      <c r="M157" t="str">
        <f>'UniWorkforce Hourly Timesheet'!BF433</f>
        <v/>
      </c>
      <c r="N157" t="str">
        <f>'UniWorkforce Hourly Timesheet'!BG433</f>
        <v/>
      </c>
      <c r="O157" t="str">
        <f>'UniWorkforce Hourly Timesheet'!BH433</f>
        <v/>
      </c>
      <c r="P157" t="str">
        <f>'UniWorkforce Hourly Timesheet'!BI433</f>
        <v/>
      </c>
      <c r="Q157" t="str">
        <f>'UniWorkforce Hourly Timesheet'!BJ433</f>
        <v/>
      </c>
      <c r="R157" t="str">
        <f>'UniWorkforce Hourly Timesheet'!BK433</f>
        <v/>
      </c>
      <c r="S157" t="str">
        <f>'UniWorkforce Hourly Timesheet'!BL433</f>
        <v/>
      </c>
      <c r="T157" t="str">
        <f>'UniWorkforce Hourly Timesheet'!BM433</f>
        <v/>
      </c>
      <c r="U157" t="str">
        <f>'UniWorkforce Hourly Timesheet'!BN433</f>
        <v/>
      </c>
      <c r="V157" t="str">
        <f>'UniWorkforce Hourly Timesheet'!BO433</f>
        <v/>
      </c>
      <c r="W157" t="str">
        <f>'UniWorkforce Hourly Timesheet'!BP433</f>
        <v/>
      </c>
      <c r="X157" t="str">
        <f>'UniWorkforce Hourly Timesheet'!BQ433</f>
        <v/>
      </c>
      <c r="Y157" t="str">
        <f>'UniWorkforce Hourly Timesheet'!BR433</f>
        <v/>
      </c>
      <c r="Z157" t="str">
        <f>'UniWorkforce Hourly Timesheet'!BS433</f>
        <v/>
      </c>
      <c r="AA157" t="str">
        <f>'UniWorkforce Hourly Timesheet'!BT433</f>
        <v/>
      </c>
      <c r="AB157" t="str">
        <f>'UniWorkforce Hourly Timesheet'!BU433</f>
        <v/>
      </c>
      <c r="AC157" t="str">
        <f>'UniWorkforce Hourly Timesheet'!BV433</f>
        <v/>
      </c>
      <c r="AD157" t="str">
        <f>'UniWorkforce Hourly Timesheet'!BW433</f>
        <v/>
      </c>
      <c r="AE157" t="str">
        <f>'UniWorkforce Hourly Timesheet'!BX433</f>
        <v/>
      </c>
      <c r="AF157" t="str">
        <f>'UniWorkforce Hourly Timesheet'!BY433</f>
        <v/>
      </c>
      <c r="AG157" t="str">
        <f>'UniWorkforce Hourly Timesheet'!BZ433</f>
        <v/>
      </c>
      <c r="AH157" t="str">
        <f>'UniWorkforce Hourly Timesheet'!CA433</f>
        <v/>
      </c>
      <c r="AI157" t="str">
        <f>'UniWorkforce Hourly Timesheet'!CB433</f>
        <v/>
      </c>
      <c r="AJ157" t="str">
        <f>'UniWorkforce Hourly Timesheet'!CG433</f>
        <v/>
      </c>
      <c r="AK157" t="str">
        <f>'UniWorkforce Hourly Timesheet'!CH433</f>
        <v/>
      </c>
      <c r="AL157" t="str">
        <f>'UniWorkforce Hourly Timesheet'!CI433</f>
        <v/>
      </c>
    </row>
    <row r="158" spans="1:38" x14ac:dyDescent="0.25">
      <c r="A158" t="str">
        <f>IF(AND(E157="",E158=""),"",IF(E158="","&lt;EOD&gt;",TEXT('UniWorkforce Hourly Timesheet'!$Y$6,"0000000")))</f>
        <v/>
      </c>
      <c r="B158" t="str">
        <f>IF(E158="","",'UniWorkforce Hourly Timesheet'!$D$4)</f>
        <v/>
      </c>
      <c r="C158" t="str">
        <f>IF(E158="","",'UniWorkforce Hourly Timesheet'!$Y$4)</f>
        <v/>
      </c>
      <c r="D158" t="str">
        <f>IF(E158="","",'UniWorkforce Hourly Timesheet'!$X$113)</f>
        <v/>
      </c>
      <c r="E158" t="str">
        <f>'UniWorkforce Hourly Timesheet'!AX434</f>
        <v/>
      </c>
      <c r="F158" t="str">
        <f>'UniWorkforce Hourly Timesheet'!AY434</f>
        <v/>
      </c>
      <c r="G158" t="str">
        <f>'UniWorkforce Hourly Timesheet'!AZ434</f>
        <v/>
      </c>
      <c r="H158" t="str">
        <f>'UniWorkforce Hourly Timesheet'!BA434</f>
        <v/>
      </c>
      <c r="I158" t="str">
        <f>'UniWorkforce Hourly Timesheet'!BB434</f>
        <v/>
      </c>
      <c r="J158" t="str">
        <f>'UniWorkforce Hourly Timesheet'!BC434</f>
        <v/>
      </c>
      <c r="K158" t="str">
        <f>'UniWorkforce Hourly Timesheet'!BD434</f>
        <v/>
      </c>
      <c r="L158" t="str">
        <f>'UniWorkforce Hourly Timesheet'!BE434</f>
        <v/>
      </c>
      <c r="M158" t="str">
        <f>'UniWorkforce Hourly Timesheet'!BF434</f>
        <v/>
      </c>
      <c r="N158" t="str">
        <f>'UniWorkforce Hourly Timesheet'!BG434</f>
        <v/>
      </c>
      <c r="O158" t="str">
        <f>'UniWorkforce Hourly Timesheet'!BH434</f>
        <v/>
      </c>
      <c r="P158" t="str">
        <f>'UniWorkforce Hourly Timesheet'!BI434</f>
        <v/>
      </c>
      <c r="Q158" t="str">
        <f>'UniWorkforce Hourly Timesheet'!BJ434</f>
        <v/>
      </c>
      <c r="R158" t="str">
        <f>'UniWorkforce Hourly Timesheet'!BK434</f>
        <v/>
      </c>
      <c r="S158" t="str">
        <f>'UniWorkforce Hourly Timesheet'!BL434</f>
        <v/>
      </c>
      <c r="T158" t="str">
        <f>'UniWorkforce Hourly Timesheet'!BM434</f>
        <v/>
      </c>
      <c r="U158" t="str">
        <f>'UniWorkforce Hourly Timesheet'!BN434</f>
        <v/>
      </c>
      <c r="V158" t="str">
        <f>'UniWorkforce Hourly Timesheet'!BO434</f>
        <v/>
      </c>
      <c r="W158" t="str">
        <f>'UniWorkforce Hourly Timesheet'!BP434</f>
        <v/>
      </c>
      <c r="X158" t="str">
        <f>'UniWorkforce Hourly Timesheet'!BQ434</f>
        <v/>
      </c>
      <c r="Y158" t="str">
        <f>'UniWorkforce Hourly Timesheet'!BR434</f>
        <v/>
      </c>
      <c r="Z158" t="str">
        <f>'UniWorkforce Hourly Timesheet'!BS434</f>
        <v/>
      </c>
      <c r="AA158" t="str">
        <f>'UniWorkforce Hourly Timesheet'!BT434</f>
        <v/>
      </c>
      <c r="AB158" t="str">
        <f>'UniWorkforce Hourly Timesheet'!BU434</f>
        <v/>
      </c>
      <c r="AC158" t="str">
        <f>'UniWorkforce Hourly Timesheet'!BV434</f>
        <v/>
      </c>
      <c r="AD158" t="str">
        <f>'UniWorkforce Hourly Timesheet'!BW434</f>
        <v/>
      </c>
      <c r="AE158" t="str">
        <f>'UniWorkforce Hourly Timesheet'!BX434</f>
        <v/>
      </c>
      <c r="AF158" t="str">
        <f>'UniWorkforce Hourly Timesheet'!BY434</f>
        <v/>
      </c>
      <c r="AG158" t="str">
        <f>'UniWorkforce Hourly Timesheet'!BZ434</f>
        <v/>
      </c>
      <c r="AH158" t="str">
        <f>'UniWorkforce Hourly Timesheet'!CA434</f>
        <v/>
      </c>
      <c r="AI158" t="str">
        <f>'UniWorkforce Hourly Timesheet'!CB434</f>
        <v/>
      </c>
      <c r="AJ158" t="str">
        <f>'UniWorkforce Hourly Timesheet'!CG434</f>
        <v/>
      </c>
      <c r="AK158" t="str">
        <f>'UniWorkforce Hourly Timesheet'!CH434</f>
        <v/>
      </c>
      <c r="AL158" t="str">
        <f>'UniWorkforce Hourly Timesheet'!CI434</f>
        <v/>
      </c>
    </row>
    <row r="159" spans="1:38" x14ac:dyDescent="0.25">
      <c r="A159" t="str">
        <f>IF(AND(E158="",E159=""),"",IF(E159="","&lt;EOD&gt;",TEXT('UniWorkforce Hourly Timesheet'!$Y$6,"0000000")))</f>
        <v/>
      </c>
      <c r="B159" t="str">
        <f>IF(E159="","",'UniWorkforce Hourly Timesheet'!$D$4)</f>
        <v/>
      </c>
      <c r="C159" t="str">
        <f>IF(E159="","",'UniWorkforce Hourly Timesheet'!$Y$4)</f>
        <v/>
      </c>
      <c r="D159" t="str">
        <f>IF(E159="","",'UniWorkforce Hourly Timesheet'!$X$113)</f>
        <v/>
      </c>
      <c r="E159" t="str">
        <f>'UniWorkforce Hourly Timesheet'!AX435</f>
        <v/>
      </c>
      <c r="F159" t="str">
        <f>'UniWorkforce Hourly Timesheet'!AY435</f>
        <v/>
      </c>
      <c r="G159" t="str">
        <f>'UniWorkforce Hourly Timesheet'!AZ435</f>
        <v/>
      </c>
      <c r="H159" t="str">
        <f>'UniWorkforce Hourly Timesheet'!BA435</f>
        <v/>
      </c>
      <c r="I159" t="str">
        <f>'UniWorkforce Hourly Timesheet'!BB435</f>
        <v/>
      </c>
      <c r="J159" t="str">
        <f>'UniWorkforce Hourly Timesheet'!BC435</f>
        <v/>
      </c>
      <c r="K159" t="str">
        <f>'UniWorkforce Hourly Timesheet'!BD435</f>
        <v/>
      </c>
      <c r="L159" t="str">
        <f>'UniWorkforce Hourly Timesheet'!BE435</f>
        <v/>
      </c>
      <c r="M159" t="str">
        <f>'UniWorkforce Hourly Timesheet'!BF435</f>
        <v/>
      </c>
      <c r="N159" t="str">
        <f>'UniWorkforce Hourly Timesheet'!BG435</f>
        <v/>
      </c>
      <c r="O159" t="str">
        <f>'UniWorkforce Hourly Timesheet'!BH435</f>
        <v/>
      </c>
      <c r="P159" t="str">
        <f>'UniWorkforce Hourly Timesheet'!BI435</f>
        <v/>
      </c>
      <c r="Q159" t="str">
        <f>'UniWorkforce Hourly Timesheet'!BJ435</f>
        <v/>
      </c>
      <c r="R159" t="str">
        <f>'UniWorkforce Hourly Timesheet'!BK435</f>
        <v/>
      </c>
      <c r="S159" t="str">
        <f>'UniWorkforce Hourly Timesheet'!BL435</f>
        <v/>
      </c>
      <c r="T159" t="str">
        <f>'UniWorkforce Hourly Timesheet'!BM435</f>
        <v/>
      </c>
      <c r="U159" t="str">
        <f>'UniWorkforce Hourly Timesheet'!BN435</f>
        <v/>
      </c>
      <c r="V159" t="str">
        <f>'UniWorkforce Hourly Timesheet'!BO435</f>
        <v/>
      </c>
      <c r="W159" t="str">
        <f>'UniWorkforce Hourly Timesheet'!BP435</f>
        <v/>
      </c>
      <c r="X159" t="str">
        <f>'UniWorkforce Hourly Timesheet'!BQ435</f>
        <v/>
      </c>
      <c r="Y159" t="str">
        <f>'UniWorkforce Hourly Timesheet'!BR435</f>
        <v/>
      </c>
      <c r="Z159" t="str">
        <f>'UniWorkforce Hourly Timesheet'!BS435</f>
        <v/>
      </c>
      <c r="AA159" t="str">
        <f>'UniWorkforce Hourly Timesheet'!BT435</f>
        <v/>
      </c>
      <c r="AB159" t="str">
        <f>'UniWorkforce Hourly Timesheet'!BU435</f>
        <v/>
      </c>
      <c r="AC159" t="str">
        <f>'UniWorkforce Hourly Timesheet'!BV435</f>
        <v/>
      </c>
      <c r="AD159" t="str">
        <f>'UniWorkforce Hourly Timesheet'!BW435</f>
        <v/>
      </c>
      <c r="AE159" t="str">
        <f>'UniWorkforce Hourly Timesheet'!BX435</f>
        <v/>
      </c>
      <c r="AF159" t="str">
        <f>'UniWorkforce Hourly Timesheet'!BY435</f>
        <v/>
      </c>
      <c r="AG159" t="str">
        <f>'UniWorkforce Hourly Timesheet'!BZ435</f>
        <v/>
      </c>
      <c r="AH159" t="str">
        <f>'UniWorkforce Hourly Timesheet'!CA435</f>
        <v/>
      </c>
      <c r="AI159" t="str">
        <f>'UniWorkforce Hourly Timesheet'!CB435</f>
        <v/>
      </c>
      <c r="AJ159" t="str">
        <f>'UniWorkforce Hourly Timesheet'!CG435</f>
        <v/>
      </c>
      <c r="AK159" t="str">
        <f>'UniWorkforce Hourly Timesheet'!CH435</f>
        <v/>
      </c>
      <c r="AL159" t="str">
        <f>'UniWorkforce Hourly Timesheet'!CI435</f>
        <v/>
      </c>
    </row>
    <row r="160" spans="1:38" x14ac:dyDescent="0.25">
      <c r="A160" t="str">
        <f>IF(AND(E159="",E160=""),"",IF(E160="","&lt;EOD&gt;",TEXT('UniWorkforce Hourly Timesheet'!$Y$6,"0000000")))</f>
        <v/>
      </c>
      <c r="B160" t="str">
        <f>IF(E160="","",'UniWorkforce Hourly Timesheet'!$D$4)</f>
        <v/>
      </c>
      <c r="C160" t="str">
        <f>IF(E160="","",'UniWorkforce Hourly Timesheet'!$Y$4)</f>
        <v/>
      </c>
      <c r="D160" t="str">
        <f>IF(E160="","",'UniWorkforce Hourly Timesheet'!$X$113)</f>
        <v/>
      </c>
      <c r="E160" t="str">
        <f>'UniWorkforce Hourly Timesheet'!AX436</f>
        <v/>
      </c>
      <c r="F160" t="str">
        <f>'UniWorkforce Hourly Timesheet'!AY436</f>
        <v/>
      </c>
      <c r="G160" t="str">
        <f>'UniWorkforce Hourly Timesheet'!AZ436</f>
        <v/>
      </c>
      <c r="H160" t="str">
        <f>'UniWorkforce Hourly Timesheet'!BA436</f>
        <v/>
      </c>
      <c r="I160" t="str">
        <f>'UniWorkforce Hourly Timesheet'!BB436</f>
        <v/>
      </c>
      <c r="J160" t="str">
        <f>'UniWorkforce Hourly Timesheet'!BC436</f>
        <v/>
      </c>
      <c r="K160" t="str">
        <f>'UniWorkforce Hourly Timesheet'!BD436</f>
        <v/>
      </c>
      <c r="L160" t="str">
        <f>'UniWorkforce Hourly Timesheet'!BE436</f>
        <v/>
      </c>
      <c r="M160" t="str">
        <f>'UniWorkforce Hourly Timesheet'!BF436</f>
        <v/>
      </c>
      <c r="N160" t="str">
        <f>'UniWorkforce Hourly Timesheet'!BG436</f>
        <v/>
      </c>
      <c r="O160" t="str">
        <f>'UniWorkforce Hourly Timesheet'!BH436</f>
        <v/>
      </c>
      <c r="P160" t="str">
        <f>'UniWorkforce Hourly Timesheet'!BI436</f>
        <v/>
      </c>
      <c r="Q160" t="str">
        <f>'UniWorkforce Hourly Timesheet'!BJ436</f>
        <v/>
      </c>
      <c r="R160" t="str">
        <f>'UniWorkforce Hourly Timesheet'!BK436</f>
        <v/>
      </c>
      <c r="S160" t="str">
        <f>'UniWorkforce Hourly Timesheet'!BL436</f>
        <v/>
      </c>
      <c r="T160" t="str">
        <f>'UniWorkforce Hourly Timesheet'!BM436</f>
        <v/>
      </c>
      <c r="U160" t="str">
        <f>'UniWorkforce Hourly Timesheet'!BN436</f>
        <v/>
      </c>
      <c r="V160" t="str">
        <f>'UniWorkforce Hourly Timesheet'!BO436</f>
        <v/>
      </c>
      <c r="W160" t="str">
        <f>'UniWorkforce Hourly Timesheet'!BP436</f>
        <v/>
      </c>
      <c r="X160" t="str">
        <f>'UniWorkforce Hourly Timesheet'!BQ436</f>
        <v/>
      </c>
      <c r="Y160" t="str">
        <f>'UniWorkforce Hourly Timesheet'!BR436</f>
        <v/>
      </c>
      <c r="Z160" t="str">
        <f>'UniWorkforce Hourly Timesheet'!BS436</f>
        <v/>
      </c>
      <c r="AA160" t="str">
        <f>'UniWorkforce Hourly Timesheet'!BT436</f>
        <v/>
      </c>
      <c r="AB160" t="str">
        <f>'UniWorkforce Hourly Timesheet'!BU436</f>
        <v/>
      </c>
      <c r="AC160" t="str">
        <f>'UniWorkforce Hourly Timesheet'!BV436</f>
        <v/>
      </c>
      <c r="AD160" t="str">
        <f>'UniWorkforce Hourly Timesheet'!BW436</f>
        <v/>
      </c>
      <c r="AE160" t="str">
        <f>'UniWorkforce Hourly Timesheet'!BX436</f>
        <v/>
      </c>
      <c r="AF160" t="str">
        <f>'UniWorkforce Hourly Timesheet'!BY436</f>
        <v/>
      </c>
      <c r="AG160" t="str">
        <f>'UniWorkforce Hourly Timesheet'!BZ436</f>
        <v/>
      </c>
      <c r="AH160" t="str">
        <f>'UniWorkforce Hourly Timesheet'!CA436</f>
        <v/>
      </c>
      <c r="AI160" t="str">
        <f>'UniWorkforce Hourly Timesheet'!CB436</f>
        <v/>
      </c>
      <c r="AJ160" t="str">
        <f>'UniWorkforce Hourly Timesheet'!CG436</f>
        <v/>
      </c>
      <c r="AK160" t="str">
        <f>'UniWorkforce Hourly Timesheet'!CH436</f>
        <v/>
      </c>
      <c r="AL160" t="str">
        <f>'UniWorkforce Hourly Timesheet'!CI436</f>
        <v/>
      </c>
    </row>
    <row r="161" spans="1:38" x14ac:dyDescent="0.25">
      <c r="A161" t="str">
        <f>IF(AND(E160="",E161=""),"",IF(E161="","&lt;EOD&gt;",TEXT('UniWorkforce Hourly Timesheet'!$Y$6,"0000000")))</f>
        <v/>
      </c>
      <c r="B161" t="str">
        <f>IF(E161="","",'UniWorkforce Hourly Timesheet'!$D$4)</f>
        <v/>
      </c>
      <c r="C161" t="str">
        <f>IF(E161="","",'UniWorkforce Hourly Timesheet'!$Y$4)</f>
        <v/>
      </c>
      <c r="D161" t="str">
        <f>IF(E161="","",'UniWorkforce Hourly Timesheet'!$X$113)</f>
        <v/>
      </c>
      <c r="E161" t="str">
        <f>'UniWorkforce Hourly Timesheet'!AX437</f>
        <v/>
      </c>
      <c r="F161" t="str">
        <f>'UniWorkforce Hourly Timesheet'!AY437</f>
        <v/>
      </c>
      <c r="G161" t="str">
        <f>'UniWorkforce Hourly Timesheet'!AZ437</f>
        <v/>
      </c>
      <c r="H161" t="str">
        <f>'UniWorkforce Hourly Timesheet'!BA437</f>
        <v/>
      </c>
      <c r="I161" t="str">
        <f>'UniWorkforce Hourly Timesheet'!BB437</f>
        <v/>
      </c>
      <c r="J161" t="str">
        <f>'UniWorkforce Hourly Timesheet'!BC437</f>
        <v/>
      </c>
      <c r="K161" t="str">
        <f>'UniWorkforce Hourly Timesheet'!BD437</f>
        <v/>
      </c>
      <c r="L161" t="str">
        <f>'UniWorkforce Hourly Timesheet'!BE437</f>
        <v/>
      </c>
      <c r="M161" t="str">
        <f>'UniWorkforce Hourly Timesheet'!BF437</f>
        <v/>
      </c>
      <c r="N161" t="str">
        <f>'UniWorkforce Hourly Timesheet'!BG437</f>
        <v/>
      </c>
      <c r="O161" t="str">
        <f>'UniWorkforce Hourly Timesheet'!BH437</f>
        <v/>
      </c>
      <c r="P161" t="str">
        <f>'UniWorkforce Hourly Timesheet'!BI437</f>
        <v/>
      </c>
      <c r="Q161" t="str">
        <f>'UniWorkforce Hourly Timesheet'!BJ437</f>
        <v/>
      </c>
      <c r="R161" t="str">
        <f>'UniWorkforce Hourly Timesheet'!BK437</f>
        <v/>
      </c>
      <c r="S161" t="str">
        <f>'UniWorkforce Hourly Timesheet'!BL437</f>
        <v/>
      </c>
      <c r="T161" t="str">
        <f>'UniWorkforce Hourly Timesheet'!BM437</f>
        <v/>
      </c>
      <c r="U161" t="str">
        <f>'UniWorkforce Hourly Timesheet'!BN437</f>
        <v/>
      </c>
      <c r="V161" t="str">
        <f>'UniWorkforce Hourly Timesheet'!BO437</f>
        <v/>
      </c>
      <c r="W161" t="str">
        <f>'UniWorkforce Hourly Timesheet'!BP437</f>
        <v/>
      </c>
      <c r="X161" t="str">
        <f>'UniWorkforce Hourly Timesheet'!BQ437</f>
        <v/>
      </c>
      <c r="Y161" t="str">
        <f>'UniWorkforce Hourly Timesheet'!BR437</f>
        <v/>
      </c>
      <c r="Z161" t="str">
        <f>'UniWorkforce Hourly Timesheet'!BS437</f>
        <v/>
      </c>
      <c r="AA161" t="str">
        <f>'UniWorkforce Hourly Timesheet'!BT437</f>
        <v/>
      </c>
      <c r="AB161" t="str">
        <f>'UniWorkforce Hourly Timesheet'!BU437</f>
        <v/>
      </c>
      <c r="AC161" t="str">
        <f>'UniWorkforce Hourly Timesheet'!BV437</f>
        <v/>
      </c>
      <c r="AD161" t="str">
        <f>'UniWorkforce Hourly Timesheet'!BW437</f>
        <v/>
      </c>
      <c r="AE161" t="str">
        <f>'UniWorkforce Hourly Timesheet'!BX437</f>
        <v/>
      </c>
      <c r="AF161" t="str">
        <f>'UniWorkforce Hourly Timesheet'!BY437</f>
        <v/>
      </c>
      <c r="AG161" t="str">
        <f>'UniWorkforce Hourly Timesheet'!BZ437</f>
        <v/>
      </c>
      <c r="AH161" t="str">
        <f>'UniWorkforce Hourly Timesheet'!CA437</f>
        <v/>
      </c>
      <c r="AI161" t="str">
        <f>'UniWorkforce Hourly Timesheet'!CB437</f>
        <v/>
      </c>
      <c r="AJ161" t="str">
        <f>'UniWorkforce Hourly Timesheet'!CG437</f>
        <v/>
      </c>
      <c r="AK161" t="str">
        <f>'UniWorkforce Hourly Timesheet'!CH437</f>
        <v/>
      </c>
      <c r="AL161" t="str">
        <f>'UniWorkforce Hourly Timesheet'!CI437</f>
        <v/>
      </c>
    </row>
    <row r="162" spans="1:38" x14ac:dyDescent="0.25">
      <c r="A162" t="str">
        <f>IF(AND(E161="",E162=""),"",IF(E162="","&lt;EOD&gt;",TEXT('UniWorkforce Hourly Timesheet'!$Y$6,"0000000")))</f>
        <v/>
      </c>
      <c r="B162" t="str">
        <f>IF(E162="","",'UniWorkforce Hourly Timesheet'!$D$4)</f>
        <v/>
      </c>
      <c r="C162" t="str">
        <f>IF(E162="","",'UniWorkforce Hourly Timesheet'!$Y$4)</f>
        <v/>
      </c>
      <c r="D162" t="str">
        <f>IF(E162="","",'UniWorkforce Hourly Timesheet'!$X$113)</f>
        <v/>
      </c>
      <c r="E162" t="str">
        <f>'UniWorkforce Hourly Timesheet'!AX438</f>
        <v/>
      </c>
      <c r="F162" t="str">
        <f>'UniWorkforce Hourly Timesheet'!AY438</f>
        <v/>
      </c>
      <c r="G162" t="str">
        <f>'UniWorkforce Hourly Timesheet'!AZ438</f>
        <v/>
      </c>
      <c r="H162" t="str">
        <f>'UniWorkforce Hourly Timesheet'!BA438</f>
        <v/>
      </c>
      <c r="I162" t="str">
        <f>'UniWorkforce Hourly Timesheet'!BB438</f>
        <v/>
      </c>
      <c r="J162" t="str">
        <f>'UniWorkforce Hourly Timesheet'!BC438</f>
        <v/>
      </c>
      <c r="K162" t="str">
        <f>'UniWorkforce Hourly Timesheet'!BD438</f>
        <v/>
      </c>
      <c r="L162" t="str">
        <f>'UniWorkforce Hourly Timesheet'!BE438</f>
        <v/>
      </c>
      <c r="M162" t="str">
        <f>'UniWorkforce Hourly Timesheet'!BF438</f>
        <v/>
      </c>
      <c r="N162" t="str">
        <f>'UniWorkforce Hourly Timesheet'!BG438</f>
        <v/>
      </c>
      <c r="O162" t="str">
        <f>'UniWorkforce Hourly Timesheet'!BH438</f>
        <v/>
      </c>
      <c r="P162" t="str">
        <f>'UniWorkforce Hourly Timesheet'!BI438</f>
        <v/>
      </c>
      <c r="Q162" t="str">
        <f>'UniWorkforce Hourly Timesheet'!BJ438</f>
        <v/>
      </c>
      <c r="R162" t="str">
        <f>'UniWorkforce Hourly Timesheet'!BK438</f>
        <v/>
      </c>
      <c r="S162" t="str">
        <f>'UniWorkforce Hourly Timesheet'!BL438</f>
        <v/>
      </c>
      <c r="T162" t="str">
        <f>'UniWorkforce Hourly Timesheet'!BM438</f>
        <v/>
      </c>
      <c r="U162" t="str">
        <f>'UniWorkforce Hourly Timesheet'!BN438</f>
        <v/>
      </c>
      <c r="V162" t="str">
        <f>'UniWorkforce Hourly Timesheet'!BO438</f>
        <v/>
      </c>
      <c r="W162" t="str">
        <f>'UniWorkforce Hourly Timesheet'!BP438</f>
        <v/>
      </c>
      <c r="X162" t="str">
        <f>'UniWorkforce Hourly Timesheet'!BQ438</f>
        <v/>
      </c>
      <c r="Y162" t="str">
        <f>'UniWorkforce Hourly Timesheet'!BR438</f>
        <v/>
      </c>
      <c r="Z162" t="str">
        <f>'UniWorkforce Hourly Timesheet'!BS438</f>
        <v/>
      </c>
      <c r="AA162" t="str">
        <f>'UniWorkforce Hourly Timesheet'!BT438</f>
        <v/>
      </c>
      <c r="AB162" t="str">
        <f>'UniWorkforce Hourly Timesheet'!BU438</f>
        <v/>
      </c>
      <c r="AC162" t="str">
        <f>'UniWorkforce Hourly Timesheet'!BV438</f>
        <v/>
      </c>
      <c r="AD162" t="str">
        <f>'UniWorkforce Hourly Timesheet'!BW438</f>
        <v/>
      </c>
      <c r="AE162" t="str">
        <f>'UniWorkforce Hourly Timesheet'!BX438</f>
        <v/>
      </c>
      <c r="AF162" t="str">
        <f>'UniWorkforce Hourly Timesheet'!BY438</f>
        <v/>
      </c>
      <c r="AG162" t="str">
        <f>'UniWorkforce Hourly Timesheet'!BZ438</f>
        <v/>
      </c>
      <c r="AH162" t="str">
        <f>'UniWorkforce Hourly Timesheet'!CA438</f>
        <v/>
      </c>
      <c r="AI162" t="str">
        <f>'UniWorkforce Hourly Timesheet'!CB438</f>
        <v/>
      </c>
      <c r="AJ162" t="str">
        <f>'UniWorkforce Hourly Timesheet'!CG438</f>
        <v/>
      </c>
      <c r="AK162" t="str">
        <f>'UniWorkforce Hourly Timesheet'!CH438</f>
        <v/>
      </c>
      <c r="AL162" t="str">
        <f>'UniWorkforce Hourly Timesheet'!CI438</f>
        <v/>
      </c>
    </row>
    <row r="163" spans="1:38" x14ac:dyDescent="0.25">
      <c r="A163" t="str">
        <f>IF(AND(E162="",E163=""),"",IF(E163="","&lt;EOD&gt;",TEXT('UniWorkforce Hourly Timesheet'!$Y$6,"0000000")))</f>
        <v/>
      </c>
      <c r="B163" t="str">
        <f>IF(E163="","",'UniWorkforce Hourly Timesheet'!$D$4)</f>
        <v/>
      </c>
      <c r="C163" t="str">
        <f>IF(E163="","",'UniWorkforce Hourly Timesheet'!$Y$4)</f>
        <v/>
      </c>
      <c r="D163" t="str">
        <f>IF(E163="","",'UniWorkforce Hourly Timesheet'!$X$113)</f>
        <v/>
      </c>
      <c r="E163" t="str">
        <f>'UniWorkforce Hourly Timesheet'!AX439</f>
        <v/>
      </c>
      <c r="F163" t="str">
        <f>'UniWorkforce Hourly Timesheet'!AY439</f>
        <v/>
      </c>
      <c r="G163" t="str">
        <f>'UniWorkforce Hourly Timesheet'!AZ439</f>
        <v/>
      </c>
      <c r="H163" t="str">
        <f>'UniWorkforce Hourly Timesheet'!BA439</f>
        <v/>
      </c>
      <c r="I163" t="str">
        <f>'UniWorkforce Hourly Timesheet'!BB439</f>
        <v/>
      </c>
      <c r="J163" t="str">
        <f>'UniWorkforce Hourly Timesheet'!BC439</f>
        <v/>
      </c>
      <c r="K163" t="str">
        <f>'UniWorkforce Hourly Timesheet'!BD439</f>
        <v/>
      </c>
      <c r="L163" t="str">
        <f>'UniWorkforce Hourly Timesheet'!BE439</f>
        <v/>
      </c>
      <c r="M163" t="str">
        <f>'UniWorkforce Hourly Timesheet'!BF439</f>
        <v/>
      </c>
      <c r="N163" t="str">
        <f>'UniWorkforce Hourly Timesheet'!BG439</f>
        <v/>
      </c>
      <c r="O163" t="str">
        <f>'UniWorkforce Hourly Timesheet'!BH439</f>
        <v/>
      </c>
      <c r="P163" t="str">
        <f>'UniWorkforce Hourly Timesheet'!BI439</f>
        <v/>
      </c>
      <c r="Q163" t="str">
        <f>'UniWorkforce Hourly Timesheet'!BJ439</f>
        <v/>
      </c>
      <c r="R163" t="str">
        <f>'UniWorkforce Hourly Timesheet'!BK439</f>
        <v/>
      </c>
      <c r="S163" t="str">
        <f>'UniWorkforce Hourly Timesheet'!BL439</f>
        <v/>
      </c>
      <c r="T163" t="str">
        <f>'UniWorkforce Hourly Timesheet'!BM439</f>
        <v/>
      </c>
      <c r="U163" t="str">
        <f>'UniWorkforce Hourly Timesheet'!BN439</f>
        <v/>
      </c>
      <c r="V163" t="str">
        <f>'UniWorkforce Hourly Timesheet'!BO439</f>
        <v/>
      </c>
      <c r="W163" t="str">
        <f>'UniWorkforce Hourly Timesheet'!BP439</f>
        <v/>
      </c>
      <c r="X163" t="str">
        <f>'UniWorkforce Hourly Timesheet'!BQ439</f>
        <v/>
      </c>
      <c r="Y163" t="str">
        <f>'UniWorkforce Hourly Timesheet'!BR439</f>
        <v/>
      </c>
      <c r="Z163" t="str">
        <f>'UniWorkforce Hourly Timesheet'!BS439</f>
        <v/>
      </c>
      <c r="AA163" t="str">
        <f>'UniWorkforce Hourly Timesheet'!BT439</f>
        <v/>
      </c>
      <c r="AB163" t="str">
        <f>'UniWorkforce Hourly Timesheet'!BU439</f>
        <v/>
      </c>
      <c r="AC163" t="str">
        <f>'UniWorkforce Hourly Timesheet'!BV439</f>
        <v/>
      </c>
      <c r="AD163" t="str">
        <f>'UniWorkforce Hourly Timesheet'!BW439</f>
        <v/>
      </c>
      <c r="AE163" t="str">
        <f>'UniWorkforce Hourly Timesheet'!BX439</f>
        <v/>
      </c>
      <c r="AF163" t="str">
        <f>'UniWorkforce Hourly Timesheet'!BY439</f>
        <v/>
      </c>
      <c r="AG163" t="str">
        <f>'UniWorkforce Hourly Timesheet'!BZ439</f>
        <v/>
      </c>
      <c r="AH163" t="str">
        <f>'UniWorkforce Hourly Timesheet'!CA439</f>
        <v/>
      </c>
      <c r="AI163" t="str">
        <f>'UniWorkforce Hourly Timesheet'!CB439</f>
        <v/>
      </c>
      <c r="AJ163" t="str">
        <f>'UniWorkforce Hourly Timesheet'!CG439</f>
        <v/>
      </c>
      <c r="AK163" t="str">
        <f>'UniWorkforce Hourly Timesheet'!CH439</f>
        <v/>
      </c>
      <c r="AL163" t="str">
        <f>'UniWorkforce Hourly Timesheet'!CI439</f>
        <v/>
      </c>
    </row>
    <row r="164" spans="1:38" x14ac:dyDescent="0.25">
      <c r="A164" t="str">
        <f>IF(AND(E163="",E164=""),"",IF(E164="","&lt;EOD&gt;",TEXT('UniWorkforce Hourly Timesheet'!$Y$6,"0000000")))</f>
        <v/>
      </c>
      <c r="B164" t="str">
        <f>IF(E164="","",'UniWorkforce Hourly Timesheet'!$D$4)</f>
        <v/>
      </c>
      <c r="C164" t="str">
        <f>IF(E164="","",'UniWorkforce Hourly Timesheet'!$Y$4)</f>
        <v/>
      </c>
      <c r="D164" t="str">
        <f>IF(E164="","",'UniWorkforce Hourly Timesheet'!$X$113)</f>
        <v/>
      </c>
      <c r="E164" t="str">
        <f>'UniWorkforce Hourly Timesheet'!AX440</f>
        <v/>
      </c>
      <c r="F164" t="str">
        <f>'UniWorkforce Hourly Timesheet'!AY440</f>
        <v/>
      </c>
      <c r="G164" t="str">
        <f>'UniWorkforce Hourly Timesheet'!AZ440</f>
        <v/>
      </c>
      <c r="H164" t="str">
        <f>'UniWorkforce Hourly Timesheet'!BA440</f>
        <v/>
      </c>
      <c r="I164" t="str">
        <f>'UniWorkforce Hourly Timesheet'!BB440</f>
        <v/>
      </c>
      <c r="J164" t="str">
        <f>'UniWorkforce Hourly Timesheet'!BC440</f>
        <v/>
      </c>
      <c r="K164" t="str">
        <f>'UniWorkforce Hourly Timesheet'!BD440</f>
        <v/>
      </c>
      <c r="L164" t="str">
        <f>'UniWorkforce Hourly Timesheet'!BE440</f>
        <v/>
      </c>
      <c r="M164" t="str">
        <f>'UniWorkforce Hourly Timesheet'!BF440</f>
        <v/>
      </c>
      <c r="N164" t="str">
        <f>'UniWorkforce Hourly Timesheet'!BG440</f>
        <v/>
      </c>
      <c r="O164" t="str">
        <f>'UniWorkforce Hourly Timesheet'!BH440</f>
        <v/>
      </c>
      <c r="P164" t="str">
        <f>'UniWorkforce Hourly Timesheet'!BI440</f>
        <v/>
      </c>
      <c r="Q164" t="str">
        <f>'UniWorkforce Hourly Timesheet'!BJ440</f>
        <v/>
      </c>
      <c r="R164" t="str">
        <f>'UniWorkforce Hourly Timesheet'!BK440</f>
        <v/>
      </c>
      <c r="S164" t="str">
        <f>'UniWorkforce Hourly Timesheet'!BL440</f>
        <v/>
      </c>
      <c r="T164" t="str">
        <f>'UniWorkforce Hourly Timesheet'!BM440</f>
        <v/>
      </c>
      <c r="U164" t="str">
        <f>'UniWorkforce Hourly Timesheet'!BN440</f>
        <v/>
      </c>
      <c r="V164" t="str">
        <f>'UniWorkforce Hourly Timesheet'!BO440</f>
        <v/>
      </c>
      <c r="W164" t="str">
        <f>'UniWorkforce Hourly Timesheet'!BP440</f>
        <v/>
      </c>
      <c r="X164" t="str">
        <f>'UniWorkforce Hourly Timesheet'!BQ440</f>
        <v/>
      </c>
      <c r="Y164" t="str">
        <f>'UniWorkforce Hourly Timesheet'!BR440</f>
        <v/>
      </c>
      <c r="Z164" t="str">
        <f>'UniWorkforce Hourly Timesheet'!BS440</f>
        <v/>
      </c>
      <c r="AA164" t="str">
        <f>'UniWorkforce Hourly Timesheet'!BT440</f>
        <v/>
      </c>
      <c r="AB164" t="str">
        <f>'UniWorkforce Hourly Timesheet'!BU440</f>
        <v/>
      </c>
      <c r="AC164" t="str">
        <f>'UniWorkforce Hourly Timesheet'!BV440</f>
        <v/>
      </c>
      <c r="AD164" t="str">
        <f>'UniWorkforce Hourly Timesheet'!BW440</f>
        <v/>
      </c>
      <c r="AE164" t="str">
        <f>'UniWorkforce Hourly Timesheet'!BX440</f>
        <v/>
      </c>
      <c r="AF164" t="str">
        <f>'UniWorkforce Hourly Timesheet'!BY440</f>
        <v/>
      </c>
      <c r="AG164" t="str">
        <f>'UniWorkforce Hourly Timesheet'!BZ440</f>
        <v/>
      </c>
      <c r="AH164" t="str">
        <f>'UniWorkforce Hourly Timesheet'!CA440</f>
        <v/>
      </c>
      <c r="AI164" t="str">
        <f>'UniWorkforce Hourly Timesheet'!CB440</f>
        <v/>
      </c>
      <c r="AJ164" t="str">
        <f>'UniWorkforce Hourly Timesheet'!CG440</f>
        <v/>
      </c>
      <c r="AK164" t="str">
        <f>'UniWorkforce Hourly Timesheet'!CH440</f>
        <v/>
      </c>
      <c r="AL164" t="str">
        <f>'UniWorkforce Hourly Timesheet'!CI440</f>
        <v/>
      </c>
    </row>
    <row r="165" spans="1:38" x14ac:dyDescent="0.25">
      <c r="A165" t="str">
        <f>IF(AND(E164="",E165=""),"",IF(E165="","&lt;EOD&gt;",TEXT('UniWorkforce Hourly Timesheet'!$Y$6,"0000000")))</f>
        <v/>
      </c>
      <c r="B165" t="str">
        <f>IF(E165="","",'UniWorkforce Hourly Timesheet'!$D$4)</f>
        <v/>
      </c>
      <c r="C165" t="str">
        <f>IF(E165="","",'UniWorkforce Hourly Timesheet'!$Y$4)</f>
        <v/>
      </c>
      <c r="D165" t="str">
        <f>IF(E165="","",'UniWorkforce Hourly Timesheet'!$X$113)</f>
        <v/>
      </c>
      <c r="E165" t="str">
        <f>'UniWorkforce Hourly Timesheet'!AX441</f>
        <v/>
      </c>
      <c r="F165" t="str">
        <f>'UniWorkforce Hourly Timesheet'!AY441</f>
        <v/>
      </c>
      <c r="G165" t="str">
        <f>'UniWorkforce Hourly Timesheet'!AZ441</f>
        <v/>
      </c>
      <c r="H165" t="str">
        <f>'UniWorkforce Hourly Timesheet'!BA441</f>
        <v/>
      </c>
      <c r="I165" t="str">
        <f>'UniWorkforce Hourly Timesheet'!BB441</f>
        <v/>
      </c>
      <c r="J165" t="str">
        <f>'UniWorkforce Hourly Timesheet'!BC441</f>
        <v/>
      </c>
      <c r="K165" t="str">
        <f>'UniWorkforce Hourly Timesheet'!BD441</f>
        <v/>
      </c>
      <c r="L165" t="str">
        <f>'UniWorkforce Hourly Timesheet'!BE441</f>
        <v/>
      </c>
      <c r="M165" t="str">
        <f>'UniWorkforce Hourly Timesheet'!BF441</f>
        <v/>
      </c>
      <c r="N165" t="str">
        <f>'UniWorkforce Hourly Timesheet'!BG441</f>
        <v/>
      </c>
      <c r="O165" t="str">
        <f>'UniWorkforce Hourly Timesheet'!BH441</f>
        <v/>
      </c>
      <c r="P165" t="str">
        <f>'UniWorkforce Hourly Timesheet'!BI441</f>
        <v/>
      </c>
      <c r="Q165" t="str">
        <f>'UniWorkforce Hourly Timesheet'!BJ441</f>
        <v/>
      </c>
      <c r="R165" t="str">
        <f>'UniWorkforce Hourly Timesheet'!BK441</f>
        <v/>
      </c>
      <c r="S165" t="str">
        <f>'UniWorkforce Hourly Timesheet'!BL441</f>
        <v/>
      </c>
      <c r="T165" t="str">
        <f>'UniWorkforce Hourly Timesheet'!BM441</f>
        <v/>
      </c>
      <c r="U165" t="str">
        <f>'UniWorkforce Hourly Timesheet'!BN441</f>
        <v/>
      </c>
      <c r="V165" t="str">
        <f>'UniWorkforce Hourly Timesheet'!BO441</f>
        <v/>
      </c>
      <c r="W165" t="str">
        <f>'UniWorkforce Hourly Timesheet'!BP441</f>
        <v/>
      </c>
      <c r="X165" t="str">
        <f>'UniWorkforce Hourly Timesheet'!BQ441</f>
        <v/>
      </c>
      <c r="Y165" t="str">
        <f>'UniWorkforce Hourly Timesheet'!BR441</f>
        <v/>
      </c>
      <c r="Z165" t="str">
        <f>'UniWorkforce Hourly Timesheet'!BS441</f>
        <v/>
      </c>
      <c r="AA165" t="str">
        <f>'UniWorkforce Hourly Timesheet'!BT441</f>
        <v/>
      </c>
      <c r="AB165" t="str">
        <f>'UniWorkforce Hourly Timesheet'!BU441</f>
        <v/>
      </c>
      <c r="AC165" t="str">
        <f>'UniWorkforce Hourly Timesheet'!BV441</f>
        <v/>
      </c>
      <c r="AD165" t="str">
        <f>'UniWorkforce Hourly Timesheet'!BW441</f>
        <v/>
      </c>
      <c r="AE165" t="str">
        <f>'UniWorkforce Hourly Timesheet'!BX441</f>
        <v/>
      </c>
      <c r="AF165" t="str">
        <f>'UniWorkforce Hourly Timesheet'!BY441</f>
        <v/>
      </c>
      <c r="AG165" t="str">
        <f>'UniWorkforce Hourly Timesheet'!BZ441</f>
        <v/>
      </c>
      <c r="AH165" t="str">
        <f>'UniWorkforce Hourly Timesheet'!CA441</f>
        <v/>
      </c>
      <c r="AI165" t="str">
        <f>'UniWorkforce Hourly Timesheet'!CB441</f>
        <v/>
      </c>
      <c r="AJ165" t="str">
        <f>'UniWorkforce Hourly Timesheet'!CG441</f>
        <v/>
      </c>
      <c r="AK165" t="str">
        <f>'UniWorkforce Hourly Timesheet'!CH441</f>
        <v/>
      </c>
      <c r="AL165" t="str">
        <f>'UniWorkforce Hourly Timesheet'!CI441</f>
        <v/>
      </c>
    </row>
    <row r="166" spans="1:38" x14ac:dyDescent="0.25">
      <c r="A166" t="str">
        <f>IF(AND(E165="",E166=""),"",IF(E166="","&lt;EOD&gt;",TEXT('UniWorkforce Hourly Timesheet'!$Y$6,"0000000")))</f>
        <v/>
      </c>
      <c r="B166" t="str">
        <f>IF(E166="","",'UniWorkforce Hourly Timesheet'!$D$4)</f>
        <v/>
      </c>
      <c r="C166" t="str">
        <f>IF(E166="","",'UniWorkforce Hourly Timesheet'!$Y$4)</f>
        <v/>
      </c>
      <c r="D166" t="str">
        <f>IF(E166="","",'UniWorkforce Hourly Timesheet'!$X$113)</f>
        <v/>
      </c>
      <c r="E166" t="str">
        <f>'UniWorkforce Hourly Timesheet'!AX442</f>
        <v/>
      </c>
      <c r="F166" t="str">
        <f>'UniWorkforce Hourly Timesheet'!AY442</f>
        <v/>
      </c>
      <c r="G166" t="str">
        <f>'UniWorkforce Hourly Timesheet'!AZ442</f>
        <v/>
      </c>
      <c r="H166" t="str">
        <f>'UniWorkforce Hourly Timesheet'!BA442</f>
        <v/>
      </c>
      <c r="I166" t="str">
        <f>'UniWorkforce Hourly Timesheet'!BB442</f>
        <v/>
      </c>
      <c r="J166" t="str">
        <f>'UniWorkforce Hourly Timesheet'!BC442</f>
        <v/>
      </c>
      <c r="K166" t="str">
        <f>'UniWorkforce Hourly Timesheet'!BD442</f>
        <v/>
      </c>
      <c r="L166" t="str">
        <f>'UniWorkforce Hourly Timesheet'!BE442</f>
        <v/>
      </c>
      <c r="M166" t="str">
        <f>'UniWorkforce Hourly Timesheet'!BF442</f>
        <v/>
      </c>
      <c r="N166" t="str">
        <f>'UniWorkforce Hourly Timesheet'!BG442</f>
        <v/>
      </c>
      <c r="O166" t="str">
        <f>'UniWorkforce Hourly Timesheet'!BH442</f>
        <v/>
      </c>
      <c r="P166" t="str">
        <f>'UniWorkforce Hourly Timesheet'!BI442</f>
        <v/>
      </c>
      <c r="Q166" t="str">
        <f>'UniWorkforce Hourly Timesheet'!BJ442</f>
        <v/>
      </c>
      <c r="R166" t="str">
        <f>'UniWorkforce Hourly Timesheet'!BK442</f>
        <v/>
      </c>
      <c r="S166" t="str">
        <f>'UniWorkforce Hourly Timesheet'!BL442</f>
        <v/>
      </c>
      <c r="T166" t="str">
        <f>'UniWorkforce Hourly Timesheet'!BM442</f>
        <v/>
      </c>
      <c r="U166" t="str">
        <f>'UniWorkforce Hourly Timesheet'!BN442</f>
        <v/>
      </c>
      <c r="V166" t="str">
        <f>'UniWorkforce Hourly Timesheet'!BO442</f>
        <v/>
      </c>
      <c r="W166" t="str">
        <f>'UniWorkforce Hourly Timesheet'!BP442</f>
        <v/>
      </c>
      <c r="X166" t="str">
        <f>'UniWorkforce Hourly Timesheet'!BQ442</f>
        <v/>
      </c>
      <c r="Y166" t="str">
        <f>'UniWorkforce Hourly Timesheet'!BR442</f>
        <v/>
      </c>
      <c r="Z166" t="str">
        <f>'UniWorkforce Hourly Timesheet'!BS442</f>
        <v/>
      </c>
      <c r="AA166" t="str">
        <f>'UniWorkforce Hourly Timesheet'!BT442</f>
        <v/>
      </c>
      <c r="AB166" t="str">
        <f>'UniWorkforce Hourly Timesheet'!BU442</f>
        <v/>
      </c>
      <c r="AC166" t="str">
        <f>'UniWorkforce Hourly Timesheet'!BV442</f>
        <v/>
      </c>
      <c r="AD166" t="str">
        <f>'UniWorkforce Hourly Timesheet'!BW442</f>
        <v/>
      </c>
      <c r="AE166" t="str">
        <f>'UniWorkforce Hourly Timesheet'!BX442</f>
        <v/>
      </c>
      <c r="AF166" t="str">
        <f>'UniWorkforce Hourly Timesheet'!BY442</f>
        <v/>
      </c>
      <c r="AG166" t="str">
        <f>'UniWorkforce Hourly Timesheet'!BZ442</f>
        <v/>
      </c>
      <c r="AH166" t="str">
        <f>'UniWorkforce Hourly Timesheet'!CA442</f>
        <v/>
      </c>
      <c r="AI166" t="str">
        <f>'UniWorkforce Hourly Timesheet'!CB442</f>
        <v/>
      </c>
      <c r="AJ166" t="str">
        <f>'UniWorkforce Hourly Timesheet'!CG442</f>
        <v/>
      </c>
      <c r="AK166" t="str">
        <f>'UniWorkforce Hourly Timesheet'!CH442</f>
        <v/>
      </c>
      <c r="AL166" t="str">
        <f>'UniWorkforce Hourly Timesheet'!CI442</f>
        <v/>
      </c>
    </row>
    <row r="167" spans="1:38" x14ac:dyDescent="0.25">
      <c r="A167" t="str">
        <f>IF(AND(E166="",E167=""),"",IF(E167="","&lt;EOD&gt;",TEXT('UniWorkforce Hourly Timesheet'!$Y$6,"0000000")))</f>
        <v/>
      </c>
      <c r="B167" t="str">
        <f>IF(E167="","",'UniWorkforce Hourly Timesheet'!$D$4)</f>
        <v/>
      </c>
      <c r="C167" t="str">
        <f>IF(E167="","",'UniWorkforce Hourly Timesheet'!$Y$4)</f>
        <v/>
      </c>
      <c r="D167" t="str">
        <f>IF(E167="","",'UniWorkforce Hourly Timesheet'!$X$113)</f>
        <v/>
      </c>
      <c r="E167" t="str">
        <f>'UniWorkforce Hourly Timesheet'!AX443</f>
        <v/>
      </c>
      <c r="F167" t="str">
        <f>'UniWorkforce Hourly Timesheet'!AY443</f>
        <v/>
      </c>
      <c r="G167" t="str">
        <f>'UniWorkforce Hourly Timesheet'!AZ443</f>
        <v/>
      </c>
      <c r="H167" t="str">
        <f>'UniWorkforce Hourly Timesheet'!BA443</f>
        <v/>
      </c>
      <c r="I167" t="str">
        <f>'UniWorkforce Hourly Timesheet'!BB443</f>
        <v/>
      </c>
      <c r="J167" t="str">
        <f>'UniWorkforce Hourly Timesheet'!BC443</f>
        <v/>
      </c>
      <c r="K167" t="str">
        <f>'UniWorkforce Hourly Timesheet'!BD443</f>
        <v/>
      </c>
      <c r="L167" t="str">
        <f>'UniWorkforce Hourly Timesheet'!BE443</f>
        <v/>
      </c>
      <c r="M167" t="str">
        <f>'UniWorkforce Hourly Timesheet'!BF443</f>
        <v/>
      </c>
      <c r="N167" t="str">
        <f>'UniWorkforce Hourly Timesheet'!BG443</f>
        <v/>
      </c>
      <c r="O167" t="str">
        <f>'UniWorkforce Hourly Timesheet'!BH443</f>
        <v/>
      </c>
      <c r="P167" t="str">
        <f>'UniWorkforce Hourly Timesheet'!BI443</f>
        <v/>
      </c>
      <c r="Q167" t="str">
        <f>'UniWorkforce Hourly Timesheet'!BJ443</f>
        <v/>
      </c>
      <c r="R167" t="str">
        <f>'UniWorkforce Hourly Timesheet'!BK443</f>
        <v/>
      </c>
      <c r="S167" t="str">
        <f>'UniWorkforce Hourly Timesheet'!BL443</f>
        <v/>
      </c>
      <c r="T167" t="str">
        <f>'UniWorkforce Hourly Timesheet'!BM443</f>
        <v/>
      </c>
      <c r="U167" t="str">
        <f>'UniWorkforce Hourly Timesheet'!BN443</f>
        <v/>
      </c>
      <c r="V167" t="str">
        <f>'UniWorkforce Hourly Timesheet'!BO443</f>
        <v/>
      </c>
      <c r="W167" t="str">
        <f>'UniWorkforce Hourly Timesheet'!BP443</f>
        <v/>
      </c>
      <c r="X167" t="str">
        <f>'UniWorkforce Hourly Timesheet'!BQ443</f>
        <v/>
      </c>
      <c r="Y167" t="str">
        <f>'UniWorkforce Hourly Timesheet'!BR443</f>
        <v/>
      </c>
      <c r="Z167" t="str">
        <f>'UniWorkforce Hourly Timesheet'!BS443</f>
        <v/>
      </c>
      <c r="AA167" t="str">
        <f>'UniWorkforce Hourly Timesheet'!BT443</f>
        <v/>
      </c>
      <c r="AB167" t="str">
        <f>'UniWorkforce Hourly Timesheet'!BU443</f>
        <v/>
      </c>
      <c r="AC167" t="str">
        <f>'UniWorkforce Hourly Timesheet'!BV443</f>
        <v/>
      </c>
      <c r="AD167" t="str">
        <f>'UniWorkforce Hourly Timesheet'!BW443</f>
        <v/>
      </c>
      <c r="AE167" t="str">
        <f>'UniWorkforce Hourly Timesheet'!BX443</f>
        <v/>
      </c>
      <c r="AF167" t="str">
        <f>'UniWorkforce Hourly Timesheet'!BY443</f>
        <v/>
      </c>
      <c r="AG167" t="str">
        <f>'UniWorkforce Hourly Timesheet'!BZ443</f>
        <v/>
      </c>
      <c r="AH167" t="str">
        <f>'UniWorkforce Hourly Timesheet'!CA443</f>
        <v/>
      </c>
      <c r="AI167" t="str">
        <f>'UniWorkforce Hourly Timesheet'!CB443</f>
        <v/>
      </c>
      <c r="AJ167" t="str">
        <f>'UniWorkforce Hourly Timesheet'!CG443</f>
        <v/>
      </c>
      <c r="AK167" t="str">
        <f>'UniWorkforce Hourly Timesheet'!CH443</f>
        <v/>
      </c>
      <c r="AL167" t="str">
        <f>'UniWorkforce Hourly Timesheet'!CI443</f>
        <v/>
      </c>
    </row>
    <row r="168" spans="1:38" x14ac:dyDescent="0.25">
      <c r="A168" t="str">
        <f>IF(AND(E167="",E168=""),"",IF(E168="","&lt;EOD&gt;",TEXT('UniWorkforce Hourly Timesheet'!$Y$6,"0000000")))</f>
        <v/>
      </c>
      <c r="B168" t="str">
        <f>IF(E168="","",'UniWorkforce Hourly Timesheet'!$D$4)</f>
        <v/>
      </c>
      <c r="C168" t="str">
        <f>IF(E168="","",'UniWorkforce Hourly Timesheet'!$Y$4)</f>
        <v/>
      </c>
      <c r="D168" t="str">
        <f>IF(E168="","",'UniWorkforce Hourly Timesheet'!$X$113)</f>
        <v/>
      </c>
      <c r="E168" t="str">
        <f>'UniWorkforce Hourly Timesheet'!AX444</f>
        <v/>
      </c>
      <c r="F168" t="str">
        <f>'UniWorkforce Hourly Timesheet'!AY444</f>
        <v/>
      </c>
      <c r="G168" t="str">
        <f>'UniWorkforce Hourly Timesheet'!AZ444</f>
        <v/>
      </c>
      <c r="H168" t="str">
        <f>'UniWorkforce Hourly Timesheet'!BA444</f>
        <v/>
      </c>
      <c r="I168" t="str">
        <f>'UniWorkforce Hourly Timesheet'!BB444</f>
        <v/>
      </c>
      <c r="J168" t="str">
        <f>'UniWorkforce Hourly Timesheet'!BC444</f>
        <v/>
      </c>
      <c r="K168" t="str">
        <f>'UniWorkforce Hourly Timesheet'!BD444</f>
        <v/>
      </c>
      <c r="L168" t="str">
        <f>'UniWorkforce Hourly Timesheet'!BE444</f>
        <v/>
      </c>
      <c r="M168" t="str">
        <f>'UniWorkforce Hourly Timesheet'!BF444</f>
        <v/>
      </c>
      <c r="N168" t="str">
        <f>'UniWorkforce Hourly Timesheet'!BG444</f>
        <v/>
      </c>
      <c r="O168" t="str">
        <f>'UniWorkforce Hourly Timesheet'!BH444</f>
        <v/>
      </c>
      <c r="P168" t="str">
        <f>'UniWorkforce Hourly Timesheet'!BI444</f>
        <v/>
      </c>
      <c r="Q168" t="str">
        <f>'UniWorkforce Hourly Timesheet'!BJ444</f>
        <v/>
      </c>
      <c r="R168" t="str">
        <f>'UniWorkforce Hourly Timesheet'!BK444</f>
        <v/>
      </c>
      <c r="S168" t="str">
        <f>'UniWorkforce Hourly Timesheet'!BL444</f>
        <v/>
      </c>
      <c r="T168" t="str">
        <f>'UniWorkforce Hourly Timesheet'!BM444</f>
        <v/>
      </c>
      <c r="U168" t="str">
        <f>'UniWorkforce Hourly Timesheet'!BN444</f>
        <v/>
      </c>
      <c r="V168" t="str">
        <f>'UniWorkforce Hourly Timesheet'!BO444</f>
        <v/>
      </c>
      <c r="W168" t="str">
        <f>'UniWorkforce Hourly Timesheet'!BP444</f>
        <v/>
      </c>
      <c r="X168" t="str">
        <f>'UniWorkforce Hourly Timesheet'!BQ444</f>
        <v/>
      </c>
      <c r="Y168" t="str">
        <f>'UniWorkforce Hourly Timesheet'!BR444</f>
        <v/>
      </c>
      <c r="Z168" t="str">
        <f>'UniWorkforce Hourly Timesheet'!BS444</f>
        <v/>
      </c>
      <c r="AA168" t="str">
        <f>'UniWorkforce Hourly Timesheet'!BT444</f>
        <v/>
      </c>
      <c r="AB168" t="str">
        <f>'UniWorkforce Hourly Timesheet'!BU444</f>
        <v/>
      </c>
      <c r="AC168" t="str">
        <f>'UniWorkforce Hourly Timesheet'!BV444</f>
        <v/>
      </c>
      <c r="AD168" t="str">
        <f>'UniWorkforce Hourly Timesheet'!BW444</f>
        <v/>
      </c>
      <c r="AE168" t="str">
        <f>'UniWorkforce Hourly Timesheet'!BX444</f>
        <v/>
      </c>
      <c r="AF168" t="str">
        <f>'UniWorkforce Hourly Timesheet'!BY444</f>
        <v/>
      </c>
      <c r="AG168" t="str">
        <f>'UniWorkforce Hourly Timesheet'!BZ444</f>
        <v/>
      </c>
      <c r="AH168" t="str">
        <f>'UniWorkforce Hourly Timesheet'!CA444</f>
        <v/>
      </c>
      <c r="AI168" t="str">
        <f>'UniWorkforce Hourly Timesheet'!CB444</f>
        <v/>
      </c>
      <c r="AJ168" t="str">
        <f>'UniWorkforce Hourly Timesheet'!CG444</f>
        <v/>
      </c>
      <c r="AK168" t="str">
        <f>'UniWorkforce Hourly Timesheet'!CH444</f>
        <v/>
      </c>
      <c r="AL168" t="str">
        <f>'UniWorkforce Hourly Timesheet'!CI444</f>
        <v/>
      </c>
    </row>
    <row r="169" spans="1:38" x14ac:dyDescent="0.25">
      <c r="A169" t="str">
        <f>IF(AND(E168="",E169=""),"",IF(E169="","&lt;EOD&gt;",TEXT('UniWorkforce Hourly Timesheet'!$Y$6,"0000000")))</f>
        <v/>
      </c>
      <c r="B169" t="str">
        <f>IF(E169="","",'UniWorkforce Hourly Timesheet'!$D$4)</f>
        <v/>
      </c>
      <c r="C169" t="str">
        <f>IF(E169="","",'UniWorkforce Hourly Timesheet'!$Y$4)</f>
        <v/>
      </c>
      <c r="D169" t="str">
        <f>IF(E169="","",'UniWorkforce Hourly Timesheet'!$X$113)</f>
        <v/>
      </c>
      <c r="E169" t="str">
        <f>'UniWorkforce Hourly Timesheet'!AX445</f>
        <v/>
      </c>
      <c r="F169" t="str">
        <f>'UniWorkforce Hourly Timesheet'!AY445</f>
        <v/>
      </c>
      <c r="G169" t="str">
        <f>'UniWorkforce Hourly Timesheet'!AZ445</f>
        <v/>
      </c>
      <c r="H169" t="str">
        <f>'UniWorkforce Hourly Timesheet'!BA445</f>
        <v/>
      </c>
      <c r="I169" t="str">
        <f>'UniWorkforce Hourly Timesheet'!BB445</f>
        <v/>
      </c>
      <c r="J169" t="str">
        <f>'UniWorkforce Hourly Timesheet'!BC445</f>
        <v/>
      </c>
      <c r="K169" t="str">
        <f>'UniWorkforce Hourly Timesheet'!BD445</f>
        <v/>
      </c>
      <c r="L169" t="str">
        <f>'UniWorkforce Hourly Timesheet'!BE445</f>
        <v/>
      </c>
      <c r="M169" t="str">
        <f>'UniWorkforce Hourly Timesheet'!BF445</f>
        <v/>
      </c>
      <c r="N169" t="str">
        <f>'UniWorkforce Hourly Timesheet'!BG445</f>
        <v/>
      </c>
      <c r="O169" t="str">
        <f>'UniWorkforce Hourly Timesheet'!BH445</f>
        <v/>
      </c>
      <c r="P169" t="str">
        <f>'UniWorkforce Hourly Timesheet'!BI445</f>
        <v/>
      </c>
      <c r="Q169" t="str">
        <f>'UniWorkforce Hourly Timesheet'!BJ445</f>
        <v/>
      </c>
      <c r="R169" t="str">
        <f>'UniWorkforce Hourly Timesheet'!BK445</f>
        <v/>
      </c>
      <c r="S169" t="str">
        <f>'UniWorkforce Hourly Timesheet'!BL445</f>
        <v/>
      </c>
      <c r="T169" t="str">
        <f>'UniWorkforce Hourly Timesheet'!BM445</f>
        <v/>
      </c>
      <c r="U169" t="str">
        <f>'UniWorkforce Hourly Timesheet'!BN445</f>
        <v/>
      </c>
      <c r="V169" t="str">
        <f>'UniWorkforce Hourly Timesheet'!BO445</f>
        <v/>
      </c>
      <c r="W169" t="str">
        <f>'UniWorkforce Hourly Timesheet'!BP445</f>
        <v/>
      </c>
      <c r="X169" t="str">
        <f>'UniWorkforce Hourly Timesheet'!BQ445</f>
        <v/>
      </c>
      <c r="Y169" t="str">
        <f>'UniWorkforce Hourly Timesheet'!BR445</f>
        <v/>
      </c>
      <c r="Z169" t="str">
        <f>'UniWorkforce Hourly Timesheet'!BS445</f>
        <v/>
      </c>
      <c r="AA169" t="str">
        <f>'UniWorkforce Hourly Timesheet'!BT445</f>
        <v/>
      </c>
      <c r="AB169" t="str">
        <f>'UniWorkforce Hourly Timesheet'!BU445</f>
        <v/>
      </c>
      <c r="AC169" t="str">
        <f>'UniWorkforce Hourly Timesheet'!BV445</f>
        <v/>
      </c>
      <c r="AD169" t="str">
        <f>'UniWorkforce Hourly Timesheet'!BW445</f>
        <v/>
      </c>
      <c r="AE169" t="str">
        <f>'UniWorkforce Hourly Timesheet'!BX445</f>
        <v/>
      </c>
      <c r="AF169" t="str">
        <f>'UniWorkforce Hourly Timesheet'!BY445</f>
        <v/>
      </c>
      <c r="AG169" t="str">
        <f>'UniWorkforce Hourly Timesheet'!BZ445</f>
        <v/>
      </c>
      <c r="AH169" t="str">
        <f>'UniWorkforce Hourly Timesheet'!CA445</f>
        <v/>
      </c>
      <c r="AI169" t="str">
        <f>'UniWorkforce Hourly Timesheet'!CB445</f>
        <v/>
      </c>
      <c r="AJ169" t="str">
        <f>'UniWorkforce Hourly Timesheet'!CG445</f>
        <v/>
      </c>
      <c r="AK169" t="str">
        <f>'UniWorkforce Hourly Timesheet'!CH445</f>
        <v/>
      </c>
      <c r="AL169" t="str">
        <f>'UniWorkforce Hourly Timesheet'!CI445</f>
        <v/>
      </c>
    </row>
    <row r="170" spans="1:38" x14ac:dyDescent="0.25">
      <c r="A170" t="str">
        <f>IF(AND(E169="",E170=""),"",IF(E170="","&lt;EOD&gt;",TEXT('UniWorkforce Hourly Timesheet'!$Y$6,"0000000")))</f>
        <v/>
      </c>
      <c r="B170" t="str">
        <f>IF(E170="","",'UniWorkforce Hourly Timesheet'!$D$4)</f>
        <v/>
      </c>
      <c r="C170" t="str">
        <f>IF(E170="","",'UniWorkforce Hourly Timesheet'!$Y$4)</f>
        <v/>
      </c>
      <c r="D170" t="str">
        <f>IF(E170="","",'UniWorkforce Hourly Timesheet'!$X$113)</f>
        <v/>
      </c>
      <c r="E170" t="str">
        <f>'UniWorkforce Hourly Timesheet'!AX446</f>
        <v/>
      </c>
      <c r="F170" t="str">
        <f>'UniWorkforce Hourly Timesheet'!AY446</f>
        <v/>
      </c>
      <c r="G170" t="str">
        <f>'UniWorkforce Hourly Timesheet'!AZ446</f>
        <v/>
      </c>
      <c r="H170" t="str">
        <f>'UniWorkforce Hourly Timesheet'!BA446</f>
        <v/>
      </c>
      <c r="I170" t="str">
        <f>'UniWorkforce Hourly Timesheet'!BB446</f>
        <v/>
      </c>
      <c r="J170" t="str">
        <f>'UniWorkforce Hourly Timesheet'!BC446</f>
        <v/>
      </c>
      <c r="K170" t="str">
        <f>'UniWorkforce Hourly Timesheet'!BD446</f>
        <v/>
      </c>
      <c r="L170" t="str">
        <f>'UniWorkforce Hourly Timesheet'!BE446</f>
        <v/>
      </c>
      <c r="M170" t="str">
        <f>'UniWorkforce Hourly Timesheet'!BF446</f>
        <v/>
      </c>
      <c r="N170" t="str">
        <f>'UniWorkforce Hourly Timesheet'!BG446</f>
        <v/>
      </c>
      <c r="O170" t="str">
        <f>'UniWorkforce Hourly Timesheet'!BH446</f>
        <v/>
      </c>
      <c r="P170" t="str">
        <f>'UniWorkforce Hourly Timesheet'!BI446</f>
        <v/>
      </c>
      <c r="Q170" t="str">
        <f>'UniWorkforce Hourly Timesheet'!BJ446</f>
        <v/>
      </c>
      <c r="R170" t="str">
        <f>'UniWorkforce Hourly Timesheet'!BK446</f>
        <v/>
      </c>
      <c r="S170" t="str">
        <f>'UniWorkforce Hourly Timesheet'!BL446</f>
        <v/>
      </c>
      <c r="T170" t="str">
        <f>'UniWorkforce Hourly Timesheet'!BM446</f>
        <v/>
      </c>
      <c r="U170" t="str">
        <f>'UniWorkforce Hourly Timesheet'!BN446</f>
        <v/>
      </c>
      <c r="V170" t="str">
        <f>'UniWorkforce Hourly Timesheet'!BO446</f>
        <v/>
      </c>
      <c r="W170" t="str">
        <f>'UniWorkforce Hourly Timesheet'!BP446</f>
        <v/>
      </c>
      <c r="X170" t="str">
        <f>'UniWorkforce Hourly Timesheet'!BQ446</f>
        <v/>
      </c>
      <c r="Y170" t="str">
        <f>'UniWorkforce Hourly Timesheet'!BR446</f>
        <v/>
      </c>
      <c r="Z170" t="str">
        <f>'UniWorkforce Hourly Timesheet'!BS446</f>
        <v/>
      </c>
      <c r="AA170" t="str">
        <f>'UniWorkforce Hourly Timesheet'!BT446</f>
        <v/>
      </c>
      <c r="AB170" t="str">
        <f>'UniWorkforce Hourly Timesheet'!BU446</f>
        <v/>
      </c>
      <c r="AC170" t="str">
        <f>'UniWorkforce Hourly Timesheet'!BV446</f>
        <v/>
      </c>
      <c r="AD170" t="str">
        <f>'UniWorkforce Hourly Timesheet'!BW446</f>
        <v/>
      </c>
      <c r="AE170" t="str">
        <f>'UniWorkforce Hourly Timesheet'!BX446</f>
        <v/>
      </c>
      <c r="AF170" t="str">
        <f>'UniWorkforce Hourly Timesheet'!BY446</f>
        <v/>
      </c>
      <c r="AG170" t="str">
        <f>'UniWorkforce Hourly Timesheet'!BZ446</f>
        <v/>
      </c>
      <c r="AH170" t="str">
        <f>'UniWorkforce Hourly Timesheet'!CA446</f>
        <v/>
      </c>
      <c r="AI170" t="str">
        <f>'UniWorkforce Hourly Timesheet'!CB446</f>
        <v/>
      </c>
      <c r="AJ170" t="str">
        <f>'UniWorkforce Hourly Timesheet'!CG446</f>
        <v/>
      </c>
      <c r="AK170" t="str">
        <f>'UniWorkforce Hourly Timesheet'!CH446</f>
        <v/>
      </c>
      <c r="AL170" t="str">
        <f>'UniWorkforce Hourly Timesheet'!CI446</f>
        <v/>
      </c>
    </row>
    <row r="171" spans="1:38" x14ac:dyDescent="0.25">
      <c r="A171" t="str">
        <f>IF(AND(E170="",E171=""),"",IF(E171="","&lt;EOD&gt;",TEXT('UniWorkforce Hourly Timesheet'!$Y$6,"0000000")))</f>
        <v/>
      </c>
      <c r="B171" t="str">
        <f>IF(E171="","",'UniWorkforce Hourly Timesheet'!$D$4)</f>
        <v/>
      </c>
      <c r="C171" t="str">
        <f>IF(E171="","",'UniWorkforce Hourly Timesheet'!$Y$4)</f>
        <v/>
      </c>
      <c r="D171" t="str">
        <f>IF(E171="","",'UniWorkforce Hourly Timesheet'!$X$113)</f>
        <v/>
      </c>
      <c r="E171" t="str">
        <f>'UniWorkforce Hourly Timesheet'!AX447</f>
        <v/>
      </c>
      <c r="F171" t="str">
        <f>'UniWorkforce Hourly Timesheet'!AY447</f>
        <v/>
      </c>
      <c r="G171" t="str">
        <f>'UniWorkforce Hourly Timesheet'!AZ447</f>
        <v/>
      </c>
      <c r="H171" t="str">
        <f>'UniWorkforce Hourly Timesheet'!BA447</f>
        <v/>
      </c>
      <c r="I171" t="str">
        <f>'UniWorkforce Hourly Timesheet'!BB447</f>
        <v/>
      </c>
      <c r="J171" t="str">
        <f>'UniWorkforce Hourly Timesheet'!BC447</f>
        <v/>
      </c>
      <c r="K171" t="str">
        <f>'UniWorkforce Hourly Timesheet'!BD447</f>
        <v/>
      </c>
      <c r="L171" t="str">
        <f>'UniWorkforce Hourly Timesheet'!BE447</f>
        <v/>
      </c>
      <c r="M171" t="str">
        <f>'UniWorkforce Hourly Timesheet'!BF447</f>
        <v/>
      </c>
      <c r="N171" t="str">
        <f>'UniWorkforce Hourly Timesheet'!BG447</f>
        <v/>
      </c>
      <c r="O171" t="str">
        <f>'UniWorkforce Hourly Timesheet'!BH447</f>
        <v/>
      </c>
      <c r="P171" t="str">
        <f>'UniWorkforce Hourly Timesheet'!BI447</f>
        <v/>
      </c>
      <c r="Q171" t="str">
        <f>'UniWorkforce Hourly Timesheet'!BJ447</f>
        <v/>
      </c>
      <c r="R171" t="str">
        <f>'UniWorkforce Hourly Timesheet'!BK447</f>
        <v/>
      </c>
      <c r="S171" t="str">
        <f>'UniWorkforce Hourly Timesheet'!BL447</f>
        <v/>
      </c>
      <c r="T171" t="str">
        <f>'UniWorkforce Hourly Timesheet'!BM447</f>
        <v/>
      </c>
      <c r="U171" t="str">
        <f>'UniWorkforce Hourly Timesheet'!BN447</f>
        <v/>
      </c>
      <c r="V171" t="str">
        <f>'UniWorkforce Hourly Timesheet'!BO447</f>
        <v/>
      </c>
      <c r="W171" t="str">
        <f>'UniWorkforce Hourly Timesheet'!BP447</f>
        <v/>
      </c>
      <c r="X171" t="str">
        <f>'UniWorkforce Hourly Timesheet'!BQ447</f>
        <v/>
      </c>
      <c r="Y171" t="str">
        <f>'UniWorkforce Hourly Timesheet'!BR447</f>
        <v/>
      </c>
      <c r="Z171" t="str">
        <f>'UniWorkforce Hourly Timesheet'!BS447</f>
        <v/>
      </c>
      <c r="AA171" t="str">
        <f>'UniWorkforce Hourly Timesheet'!BT447</f>
        <v/>
      </c>
      <c r="AB171" t="str">
        <f>'UniWorkforce Hourly Timesheet'!BU447</f>
        <v/>
      </c>
      <c r="AC171" t="str">
        <f>'UniWorkforce Hourly Timesheet'!BV447</f>
        <v/>
      </c>
      <c r="AD171" t="str">
        <f>'UniWorkforce Hourly Timesheet'!BW447</f>
        <v/>
      </c>
      <c r="AE171" t="str">
        <f>'UniWorkforce Hourly Timesheet'!BX447</f>
        <v/>
      </c>
      <c r="AF171" t="str">
        <f>'UniWorkforce Hourly Timesheet'!BY447</f>
        <v/>
      </c>
      <c r="AG171" t="str">
        <f>'UniWorkforce Hourly Timesheet'!BZ447</f>
        <v/>
      </c>
      <c r="AH171" t="str">
        <f>'UniWorkforce Hourly Timesheet'!CA447</f>
        <v/>
      </c>
      <c r="AI171" t="str">
        <f>'UniWorkforce Hourly Timesheet'!CB447</f>
        <v/>
      </c>
      <c r="AJ171" t="str">
        <f>'UniWorkforce Hourly Timesheet'!CG447</f>
        <v/>
      </c>
      <c r="AK171" t="str">
        <f>'UniWorkforce Hourly Timesheet'!CH447</f>
        <v/>
      </c>
      <c r="AL171" t="str">
        <f>'UniWorkforce Hourly Timesheet'!CI447</f>
        <v/>
      </c>
    </row>
    <row r="172" spans="1:38" x14ac:dyDescent="0.25">
      <c r="A172" t="str">
        <f>IF(AND(E171="",E172=""),"",IF(E172="","&lt;EOD&gt;",TEXT('UniWorkforce Hourly Timesheet'!$Y$6,"0000000")))</f>
        <v/>
      </c>
      <c r="B172" t="str">
        <f>IF(E172="","",'UniWorkforce Hourly Timesheet'!$D$4)</f>
        <v/>
      </c>
      <c r="C172" t="str">
        <f>IF(E172="","",'UniWorkforce Hourly Timesheet'!$Y$4)</f>
        <v/>
      </c>
      <c r="D172" t="str">
        <f>IF(E172="","",'UniWorkforce Hourly Timesheet'!$X$113)</f>
        <v/>
      </c>
      <c r="E172" t="str">
        <f>'UniWorkforce Hourly Timesheet'!AX448</f>
        <v/>
      </c>
      <c r="F172" t="str">
        <f>'UniWorkforce Hourly Timesheet'!AY448</f>
        <v/>
      </c>
      <c r="G172" t="str">
        <f>'UniWorkforce Hourly Timesheet'!AZ448</f>
        <v/>
      </c>
      <c r="H172" t="str">
        <f>'UniWorkforce Hourly Timesheet'!BA448</f>
        <v/>
      </c>
      <c r="I172" t="str">
        <f>'UniWorkforce Hourly Timesheet'!BB448</f>
        <v/>
      </c>
      <c r="J172" t="str">
        <f>'UniWorkforce Hourly Timesheet'!BC448</f>
        <v/>
      </c>
      <c r="K172" t="str">
        <f>'UniWorkforce Hourly Timesheet'!BD448</f>
        <v/>
      </c>
      <c r="L172" t="str">
        <f>'UniWorkforce Hourly Timesheet'!BE448</f>
        <v/>
      </c>
      <c r="M172" t="str">
        <f>'UniWorkforce Hourly Timesheet'!BF448</f>
        <v/>
      </c>
      <c r="N172" t="str">
        <f>'UniWorkforce Hourly Timesheet'!BG448</f>
        <v/>
      </c>
      <c r="O172" t="str">
        <f>'UniWorkforce Hourly Timesheet'!BH448</f>
        <v/>
      </c>
      <c r="P172" t="str">
        <f>'UniWorkforce Hourly Timesheet'!BI448</f>
        <v/>
      </c>
      <c r="Q172" t="str">
        <f>'UniWorkforce Hourly Timesheet'!BJ448</f>
        <v/>
      </c>
      <c r="R172" t="str">
        <f>'UniWorkforce Hourly Timesheet'!BK448</f>
        <v/>
      </c>
      <c r="S172" t="str">
        <f>'UniWorkforce Hourly Timesheet'!BL448</f>
        <v/>
      </c>
      <c r="T172" t="str">
        <f>'UniWorkforce Hourly Timesheet'!BM448</f>
        <v/>
      </c>
      <c r="U172" t="str">
        <f>'UniWorkforce Hourly Timesheet'!BN448</f>
        <v/>
      </c>
      <c r="V172" t="str">
        <f>'UniWorkforce Hourly Timesheet'!BO448</f>
        <v/>
      </c>
      <c r="W172" t="str">
        <f>'UniWorkforce Hourly Timesheet'!BP448</f>
        <v/>
      </c>
      <c r="X172" t="str">
        <f>'UniWorkforce Hourly Timesheet'!BQ448</f>
        <v/>
      </c>
      <c r="Y172" t="str">
        <f>'UniWorkforce Hourly Timesheet'!BR448</f>
        <v/>
      </c>
      <c r="Z172" t="str">
        <f>'UniWorkforce Hourly Timesheet'!BS448</f>
        <v/>
      </c>
      <c r="AA172" t="str">
        <f>'UniWorkforce Hourly Timesheet'!BT448</f>
        <v/>
      </c>
      <c r="AB172" t="str">
        <f>'UniWorkforce Hourly Timesheet'!BU448</f>
        <v/>
      </c>
      <c r="AC172" t="str">
        <f>'UniWorkforce Hourly Timesheet'!BV448</f>
        <v/>
      </c>
      <c r="AD172" t="str">
        <f>'UniWorkforce Hourly Timesheet'!BW448</f>
        <v/>
      </c>
      <c r="AE172" t="str">
        <f>'UniWorkforce Hourly Timesheet'!BX448</f>
        <v/>
      </c>
      <c r="AF172" t="str">
        <f>'UniWorkforce Hourly Timesheet'!BY448</f>
        <v/>
      </c>
      <c r="AG172" t="str">
        <f>'UniWorkforce Hourly Timesheet'!BZ448</f>
        <v/>
      </c>
      <c r="AH172" t="str">
        <f>'UniWorkforce Hourly Timesheet'!CA448</f>
        <v/>
      </c>
      <c r="AI172" t="str">
        <f>'UniWorkforce Hourly Timesheet'!CB448</f>
        <v/>
      </c>
      <c r="AJ172" t="str">
        <f>'UniWorkforce Hourly Timesheet'!CG448</f>
        <v/>
      </c>
      <c r="AK172" t="str">
        <f>'UniWorkforce Hourly Timesheet'!CH448</f>
        <v/>
      </c>
      <c r="AL172" t="str">
        <f>'UniWorkforce Hourly Timesheet'!CI448</f>
        <v/>
      </c>
    </row>
    <row r="173" spans="1:38" x14ac:dyDescent="0.25">
      <c r="A173" t="str">
        <f>IF(AND(E172="",E173=""),"",IF(E173="","&lt;EOD&gt;",TEXT('UniWorkforce Hourly Timesheet'!$Y$6,"0000000")))</f>
        <v/>
      </c>
      <c r="B173" t="str">
        <f>IF(E173="","",'UniWorkforce Hourly Timesheet'!$D$4)</f>
        <v/>
      </c>
      <c r="C173" t="str">
        <f>IF(E173="","",'UniWorkforce Hourly Timesheet'!$Y$4)</f>
        <v/>
      </c>
      <c r="D173" t="str">
        <f>IF(E173="","",'UniWorkforce Hourly Timesheet'!$X$113)</f>
        <v/>
      </c>
      <c r="E173" t="str">
        <f>'UniWorkforce Hourly Timesheet'!AX449</f>
        <v/>
      </c>
      <c r="F173" t="str">
        <f>'UniWorkforce Hourly Timesheet'!AY449</f>
        <v/>
      </c>
      <c r="G173" t="str">
        <f>'UniWorkforce Hourly Timesheet'!AZ449</f>
        <v/>
      </c>
      <c r="H173" t="str">
        <f>'UniWorkforce Hourly Timesheet'!BA449</f>
        <v/>
      </c>
      <c r="I173" t="str">
        <f>'UniWorkforce Hourly Timesheet'!BB449</f>
        <v/>
      </c>
      <c r="J173" t="str">
        <f>'UniWorkforce Hourly Timesheet'!BC449</f>
        <v/>
      </c>
      <c r="K173" t="str">
        <f>'UniWorkforce Hourly Timesheet'!BD449</f>
        <v/>
      </c>
      <c r="L173" t="str">
        <f>'UniWorkforce Hourly Timesheet'!BE449</f>
        <v/>
      </c>
      <c r="M173" t="str">
        <f>'UniWorkforce Hourly Timesheet'!BF449</f>
        <v/>
      </c>
      <c r="N173" t="str">
        <f>'UniWorkforce Hourly Timesheet'!BG449</f>
        <v/>
      </c>
      <c r="O173" t="str">
        <f>'UniWorkforce Hourly Timesheet'!BH449</f>
        <v/>
      </c>
      <c r="P173" t="str">
        <f>'UniWorkforce Hourly Timesheet'!BI449</f>
        <v/>
      </c>
      <c r="Q173" t="str">
        <f>'UniWorkforce Hourly Timesheet'!BJ449</f>
        <v/>
      </c>
      <c r="R173" t="str">
        <f>'UniWorkforce Hourly Timesheet'!BK449</f>
        <v/>
      </c>
      <c r="S173" t="str">
        <f>'UniWorkforce Hourly Timesheet'!BL449</f>
        <v/>
      </c>
      <c r="T173" t="str">
        <f>'UniWorkforce Hourly Timesheet'!BM449</f>
        <v/>
      </c>
      <c r="U173" t="str">
        <f>'UniWorkforce Hourly Timesheet'!BN449</f>
        <v/>
      </c>
      <c r="V173" t="str">
        <f>'UniWorkforce Hourly Timesheet'!BO449</f>
        <v/>
      </c>
      <c r="W173" t="str">
        <f>'UniWorkforce Hourly Timesheet'!BP449</f>
        <v/>
      </c>
      <c r="X173" t="str">
        <f>'UniWorkforce Hourly Timesheet'!BQ449</f>
        <v/>
      </c>
      <c r="Y173" t="str">
        <f>'UniWorkforce Hourly Timesheet'!BR449</f>
        <v/>
      </c>
      <c r="Z173" t="str">
        <f>'UniWorkforce Hourly Timesheet'!BS449</f>
        <v/>
      </c>
      <c r="AA173" t="str">
        <f>'UniWorkforce Hourly Timesheet'!BT449</f>
        <v/>
      </c>
      <c r="AB173" t="str">
        <f>'UniWorkforce Hourly Timesheet'!BU449</f>
        <v/>
      </c>
      <c r="AC173" t="str">
        <f>'UniWorkforce Hourly Timesheet'!BV449</f>
        <v/>
      </c>
      <c r="AD173" t="str">
        <f>'UniWorkforce Hourly Timesheet'!BW449</f>
        <v/>
      </c>
      <c r="AE173" t="str">
        <f>'UniWorkforce Hourly Timesheet'!BX449</f>
        <v/>
      </c>
      <c r="AF173" t="str">
        <f>'UniWorkforce Hourly Timesheet'!BY449</f>
        <v/>
      </c>
      <c r="AG173" t="str">
        <f>'UniWorkforce Hourly Timesheet'!BZ449</f>
        <v/>
      </c>
      <c r="AH173" t="str">
        <f>'UniWorkforce Hourly Timesheet'!CA449</f>
        <v/>
      </c>
      <c r="AI173" t="str">
        <f>'UniWorkforce Hourly Timesheet'!CB449</f>
        <v/>
      </c>
      <c r="AJ173" t="str">
        <f>'UniWorkforce Hourly Timesheet'!CG449</f>
        <v/>
      </c>
      <c r="AK173" t="str">
        <f>'UniWorkforce Hourly Timesheet'!CH449</f>
        <v/>
      </c>
      <c r="AL173" t="str">
        <f>'UniWorkforce Hourly Timesheet'!CI449</f>
        <v/>
      </c>
    </row>
    <row r="174" spans="1:38" x14ac:dyDescent="0.25">
      <c r="A174" t="str">
        <f>IF(AND(E173="",E174=""),"",IF(E174="","&lt;EOD&gt;",TEXT('UniWorkforce Hourly Timesheet'!$Y$6,"0000000")))</f>
        <v/>
      </c>
      <c r="B174" t="str">
        <f>IF(E174="","",'UniWorkforce Hourly Timesheet'!$D$4)</f>
        <v/>
      </c>
      <c r="C174" t="str">
        <f>IF(E174="","",'UniWorkforce Hourly Timesheet'!$Y$4)</f>
        <v/>
      </c>
      <c r="D174" t="str">
        <f>IF(E174="","",'UniWorkforce Hourly Timesheet'!$X$113)</f>
        <v/>
      </c>
      <c r="E174" t="str">
        <f>'UniWorkforce Hourly Timesheet'!AX450</f>
        <v/>
      </c>
      <c r="F174" t="str">
        <f>'UniWorkforce Hourly Timesheet'!AY450</f>
        <v/>
      </c>
      <c r="G174" t="str">
        <f>'UniWorkforce Hourly Timesheet'!AZ450</f>
        <v/>
      </c>
      <c r="H174" t="str">
        <f>'UniWorkforce Hourly Timesheet'!BA450</f>
        <v/>
      </c>
      <c r="I174" t="str">
        <f>'UniWorkforce Hourly Timesheet'!BB450</f>
        <v/>
      </c>
      <c r="J174" t="str">
        <f>'UniWorkforce Hourly Timesheet'!BC450</f>
        <v/>
      </c>
      <c r="K174" t="str">
        <f>'UniWorkforce Hourly Timesheet'!BD450</f>
        <v/>
      </c>
      <c r="L174" t="str">
        <f>'UniWorkforce Hourly Timesheet'!BE450</f>
        <v/>
      </c>
      <c r="M174" t="str">
        <f>'UniWorkforce Hourly Timesheet'!BF450</f>
        <v/>
      </c>
      <c r="N174" t="str">
        <f>'UniWorkforce Hourly Timesheet'!BG450</f>
        <v/>
      </c>
      <c r="O174" t="str">
        <f>'UniWorkforce Hourly Timesheet'!BH450</f>
        <v/>
      </c>
      <c r="P174" t="str">
        <f>'UniWorkforce Hourly Timesheet'!BI450</f>
        <v/>
      </c>
      <c r="Q174" t="str">
        <f>'UniWorkforce Hourly Timesheet'!BJ450</f>
        <v/>
      </c>
      <c r="R174" t="str">
        <f>'UniWorkforce Hourly Timesheet'!BK450</f>
        <v/>
      </c>
      <c r="S174" t="str">
        <f>'UniWorkforce Hourly Timesheet'!BL450</f>
        <v/>
      </c>
      <c r="T174" t="str">
        <f>'UniWorkforce Hourly Timesheet'!BM450</f>
        <v/>
      </c>
      <c r="U174" t="str">
        <f>'UniWorkforce Hourly Timesheet'!BN450</f>
        <v/>
      </c>
      <c r="V174" t="str">
        <f>'UniWorkforce Hourly Timesheet'!BO450</f>
        <v/>
      </c>
      <c r="W174" t="str">
        <f>'UniWorkforce Hourly Timesheet'!BP450</f>
        <v/>
      </c>
      <c r="X174" t="str">
        <f>'UniWorkforce Hourly Timesheet'!BQ450</f>
        <v/>
      </c>
      <c r="Y174" t="str">
        <f>'UniWorkforce Hourly Timesheet'!BR450</f>
        <v/>
      </c>
      <c r="Z174" t="str">
        <f>'UniWorkforce Hourly Timesheet'!BS450</f>
        <v/>
      </c>
      <c r="AA174" t="str">
        <f>'UniWorkforce Hourly Timesheet'!BT450</f>
        <v/>
      </c>
      <c r="AB174" t="str">
        <f>'UniWorkforce Hourly Timesheet'!BU450</f>
        <v/>
      </c>
      <c r="AC174" t="str">
        <f>'UniWorkforce Hourly Timesheet'!BV450</f>
        <v/>
      </c>
      <c r="AD174" t="str">
        <f>'UniWorkforce Hourly Timesheet'!BW450</f>
        <v/>
      </c>
      <c r="AE174" t="str">
        <f>'UniWorkforce Hourly Timesheet'!BX450</f>
        <v/>
      </c>
      <c r="AF174" t="str">
        <f>'UniWorkforce Hourly Timesheet'!BY450</f>
        <v/>
      </c>
      <c r="AG174" t="str">
        <f>'UniWorkforce Hourly Timesheet'!BZ450</f>
        <v/>
      </c>
      <c r="AH174" t="str">
        <f>'UniWorkforce Hourly Timesheet'!CA450</f>
        <v/>
      </c>
      <c r="AI174" t="str">
        <f>'UniWorkforce Hourly Timesheet'!CB450</f>
        <v/>
      </c>
      <c r="AJ174" t="str">
        <f>'UniWorkforce Hourly Timesheet'!CG450</f>
        <v/>
      </c>
      <c r="AK174" t="str">
        <f>'UniWorkforce Hourly Timesheet'!CH450</f>
        <v/>
      </c>
      <c r="AL174" t="str">
        <f>'UniWorkforce Hourly Timesheet'!CI450</f>
        <v/>
      </c>
    </row>
    <row r="175" spans="1:38" x14ac:dyDescent="0.25">
      <c r="A175" t="str">
        <f>IF(AND(E174="",E175=""),"",IF(E175="","&lt;EOD&gt;",TEXT('UniWorkforce Hourly Timesheet'!$Y$6,"0000000")))</f>
        <v/>
      </c>
      <c r="B175" t="str">
        <f>IF(E175="","",'UniWorkforce Hourly Timesheet'!$D$4)</f>
        <v/>
      </c>
      <c r="C175" t="str">
        <f>IF(E175="","",'UniWorkforce Hourly Timesheet'!$Y$4)</f>
        <v/>
      </c>
      <c r="D175" t="str">
        <f>IF(E175="","",'UniWorkforce Hourly Timesheet'!$X$113)</f>
        <v/>
      </c>
      <c r="E175" t="str">
        <f>'UniWorkforce Hourly Timesheet'!AX451</f>
        <v/>
      </c>
      <c r="F175" t="str">
        <f>'UniWorkforce Hourly Timesheet'!AY451</f>
        <v/>
      </c>
      <c r="G175" t="str">
        <f>'UniWorkforce Hourly Timesheet'!AZ451</f>
        <v/>
      </c>
      <c r="H175" t="str">
        <f>'UniWorkforce Hourly Timesheet'!BA451</f>
        <v/>
      </c>
      <c r="I175" t="str">
        <f>'UniWorkforce Hourly Timesheet'!BB451</f>
        <v/>
      </c>
      <c r="J175" t="str">
        <f>'UniWorkforce Hourly Timesheet'!BC451</f>
        <v/>
      </c>
      <c r="K175" t="str">
        <f>'UniWorkforce Hourly Timesheet'!BD451</f>
        <v/>
      </c>
      <c r="L175" t="str">
        <f>'UniWorkforce Hourly Timesheet'!BE451</f>
        <v/>
      </c>
      <c r="M175" t="str">
        <f>'UniWorkforce Hourly Timesheet'!BF451</f>
        <v/>
      </c>
      <c r="N175" t="str">
        <f>'UniWorkforce Hourly Timesheet'!BG451</f>
        <v/>
      </c>
      <c r="O175" t="str">
        <f>'UniWorkforce Hourly Timesheet'!BH451</f>
        <v/>
      </c>
      <c r="P175" t="str">
        <f>'UniWorkforce Hourly Timesheet'!BI451</f>
        <v/>
      </c>
      <c r="Q175" t="str">
        <f>'UniWorkforce Hourly Timesheet'!BJ451</f>
        <v/>
      </c>
      <c r="R175" t="str">
        <f>'UniWorkforce Hourly Timesheet'!BK451</f>
        <v/>
      </c>
      <c r="S175" t="str">
        <f>'UniWorkforce Hourly Timesheet'!BL451</f>
        <v/>
      </c>
      <c r="T175" t="str">
        <f>'UniWorkforce Hourly Timesheet'!BM451</f>
        <v/>
      </c>
      <c r="U175" t="str">
        <f>'UniWorkforce Hourly Timesheet'!BN451</f>
        <v/>
      </c>
      <c r="V175" t="str">
        <f>'UniWorkforce Hourly Timesheet'!BO451</f>
        <v/>
      </c>
      <c r="W175" t="str">
        <f>'UniWorkforce Hourly Timesheet'!BP451</f>
        <v/>
      </c>
      <c r="X175" t="str">
        <f>'UniWorkforce Hourly Timesheet'!BQ451</f>
        <v/>
      </c>
      <c r="Y175" t="str">
        <f>'UniWorkforce Hourly Timesheet'!BR451</f>
        <v/>
      </c>
      <c r="Z175" t="str">
        <f>'UniWorkforce Hourly Timesheet'!BS451</f>
        <v/>
      </c>
      <c r="AA175" t="str">
        <f>'UniWorkforce Hourly Timesheet'!BT451</f>
        <v/>
      </c>
      <c r="AB175" t="str">
        <f>'UniWorkforce Hourly Timesheet'!BU451</f>
        <v/>
      </c>
      <c r="AC175" t="str">
        <f>'UniWorkforce Hourly Timesheet'!BV451</f>
        <v/>
      </c>
      <c r="AD175" t="str">
        <f>'UniWorkforce Hourly Timesheet'!BW451</f>
        <v/>
      </c>
      <c r="AE175" t="str">
        <f>'UniWorkforce Hourly Timesheet'!BX451</f>
        <v/>
      </c>
      <c r="AF175" t="str">
        <f>'UniWorkforce Hourly Timesheet'!BY451</f>
        <v/>
      </c>
      <c r="AG175" t="str">
        <f>'UniWorkforce Hourly Timesheet'!BZ451</f>
        <v/>
      </c>
      <c r="AH175" t="str">
        <f>'UniWorkforce Hourly Timesheet'!CA451</f>
        <v/>
      </c>
      <c r="AI175" t="str">
        <f>'UniWorkforce Hourly Timesheet'!CB451</f>
        <v/>
      </c>
      <c r="AJ175" t="str">
        <f>'UniWorkforce Hourly Timesheet'!CG451</f>
        <v/>
      </c>
      <c r="AK175" t="str">
        <f>'UniWorkforce Hourly Timesheet'!CH451</f>
        <v/>
      </c>
      <c r="AL175" t="str">
        <f>'UniWorkforce Hourly Timesheet'!CI451</f>
        <v/>
      </c>
    </row>
    <row r="176" spans="1:38" x14ac:dyDescent="0.25">
      <c r="A176" t="str">
        <f>IF(AND(E175="",E176=""),"",IF(E176="","&lt;EOD&gt;",TEXT('UniWorkforce Hourly Timesheet'!$Y$6,"0000000")))</f>
        <v/>
      </c>
      <c r="B176" t="str">
        <f>IF(E176="","",'UniWorkforce Hourly Timesheet'!$D$4)</f>
        <v/>
      </c>
      <c r="C176" t="str">
        <f>IF(E176="","",'UniWorkforce Hourly Timesheet'!$Y$4)</f>
        <v/>
      </c>
      <c r="D176" t="str">
        <f>IF(E176="","",'UniWorkforce Hourly Timesheet'!$X$113)</f>
        <v/>
      </c>
      <c r="E176" t="str">
        <f>'UniWorkforce Hourly Timesheet'!AX452</f>
        <v/>
      </c>
      <c r="F176" t="str">
        <f>'UniWorkforce Hourly Timesheet'!AY452</f>
        <v/>
      </c>
      <c r="G176" t="str">
        <f>'UniWorkforce Hourly Timesheet'!AZ452</f>
        <v/>
      </c>
      <c r="H176" t="str">
        <f>'UniWorkforce Hourly Timesheet'!BA452</f>
        <v/>
      </c>
      <c r="I176" t="str">
        <f>'UniWorkforce Hourly Timesheet'!BB452</f>
        <v/>
      </c>
      <c r="J176" t="str">
        <f>'UniWorkforce Hourly Timesheet'!BC452</f>
        <v/>
      </c>
      <c r="K176" t="str">
        <f>'UniWorkforce Hourly Timesheet'!BD452</f>
        <v/>
      </c>
      <c r="L176" t="str">
        <f>'UniWorkforce Hourly Timesheet'!BE452</f>
        <v/>
      </c>
      <c r="M176" t="str">
        <f>'UniWorkforce Hourly Timesheet'!BF452</f>
        <v/>
      </c>
      <c r="N176" t="str">
        <f>'UniWorkforce Hourly Timesheet'!BG452</f>
        <v/>
      </c>
      <c r="O176" t="str">
        <f>'UniWorkforce Hourly Timesheet'!BH452</f>
        <v/>
      </c>
      <c r="P176" t="str">
        <f>'UniWorkforce Hourly Timesheet'!BI452</f>
        <v/>
      </c>
      <c r="Q176" t="str">
        <f>'UniWorkforce Hourly Timesheet'!BJ452</f>
        <v/>
      </c>
      <c r="R176" t="str">
        <f>'UniWorkforce Hourly Timesheet'!BK452</f>
        <v/>
      </c>
      <c r="S176" t="str">
        <f>'UniWorkforce Hourly Timesheet'!BL452</f>
        <v/>
      </c>
      <c r="T176" t="str">
        <f>'UniWorkforce Hourly Timesheet'!BM452</f>
        <v/>
      </c>
      <c r="U176" t="str">
        <f>'UniWorkforce Hourly Timesheet'!BN452</f>
        <v/>
      </c>
      <c r="V176" t="str">
        <f>'UniWorkforce Hourly Timesheet'!BO452</f>
        <v/>
      </c>
      <c r="W176" t="str">
        <f>'UniWorkforce Hourly Timesheet'!BP452</f>
        <v/>
      </c>
      <c r="X176" t="str">
        <f>'UniWorkforce Hourly Timesheet'!BQ452</f>
        <v/>
      </c>
      <c r="Y176" t="str">
        <f>'UniWorkforce Hourly Timesheet'!BR452</f>
        <v/>
      </c>
      <c r="Z176" t="str">
        <f>'UniWorkforce Hourly Timesheet'!BS452</f>
        <v/>
      </c>
      <c r="AA176" t="str">
        <f>'UniWorkforce Hourly Timesheet'!BT452</f>
        <v/>
      </c>
      <c r="AB176" t="str">
        <f>'UniWorkforce Hourly Timesheet'!BU452</f>
        <v/>
      </c>
      <c r="AC176" t="str">
        <f>'UniWorkforce Hourly Timesheet'!BV452</f>
        <v/>
      </c>
      <c r="AD176" t="str">
        <f>'UniWorkforce Hourly Timesheet'!BW452</f>
        <v/>
      </c>
      <c r="AE176" t="str">
        <f>'UniWorkforce Hourly Timesheet'!BX452</f>
        <v/>
      </c>
      <c r="AF176" t="str">
        <f>'UniWorkforce Hourly Timesheet'!BY452</f>
        <v/>
      </c>
      <c r="AG176" t="str">
        <f>'UniWorkforce Hourly Timesheet'!BZ452</f>
        <v/>
      </c>
      <c r="AH176" t="str">
        <f>'UniWorkforce Hourly Timesheet'!CA452</f>
        <v/>
      </c>
      <c r="AI176" t="str">
        <f>'UniWorkforce Hourly Timesheet'!CB452</f>
        <v/>
      </c>
      <c r="AJ176" t="str">
        <f>'UniWorkforce Hourly Timesheet'!CG452</f>
        <v/>
      </c>
      <c r="AK176" t="str">
        <f>'UniWorkforce Hourly Timesheet'!CH452</f>
        <v/>
      </c>
      <c r="AL176" t="str">
        <f>'UniWorkforce Hourly Timesheet'!CI452</f>
        <v/>
      </c>
    </row>
    <row r="177" spans="1:38" x14ac:dyDescent="0.25">
      <c r="A177" t="str">
        <f>IF(AND(E176="",E177=""),"",IF(E177="","&lt;EOD&gt;",TEXT('UniWorkforce Hourly Timesheet'!$Y$6,"0000000")))</f>
        <v/>
      </c>
      <c r="B177" t="str">
        <f>IF(E177="","",'UniWorkforce Hourly Timesheet'!$D$4)</f>
        <v/>
      </c>
      <c r="C177" t="str">
        <f>IF(E177="","",'UniWorkforce Hourly Timesheet'!$Y$4)</f>
        <v/>
      </c>
      <c r="D177" t="str">
        <f>IF(E177="","",'UniWorkforce Hourly Timesheet'!$X$113)</f>
        <v/>
      </c>
      <c r="E177" t="str">
        <f>'UniWorkforce Hourly Timesheet'!AX453</f>
        <v/>
      </c>
      <c r="F177" t="str">
        <f>'UniWorkforce Hourly Timesheet'!AY453</f>
        <v/>
      </c>
      <c r="G177" t="str">
        <f>'UniWorkforce Hourly Timesheet'!AZ453</f>
        <v/>
      </c>
      <c r="H177" t="str">
        <f>'UniWorkforce Hourly Timesheet'!BA453</f>
        <v/>
      </c>
      <c r="I177" t="str">
        <f>'UniWorkforce Hourly Timesheet'!BB453</f>
        <v/>
      </c>
      <c r="J177" t="str">
        <f>'UniWorkforce Hourly Timesheet'!BC453</f>
        <v/>
      </c>
      <c r="K177" t="str">
        <f>'UniWorkforce Hourly Timesheet'!BD453</f>
        <v/>
      </c>
      <c r="L177" t="str">
        <f>'UniWorkforce Hourly Timesheet'!BE453</f>
        <v/>
      </c>
      <c r="M177" t="str">
        <f>'UniWorkforce Hourly Timesheet'!BF453</f>
        <v/>
      </c>
      <c r="N177" t="str">
        <f>'UniWorkforce Hourly Timesheet'!BG453</f>
        <v/>
      </c>
      <c r="O177" t="str">
        <f>'UniWorkforce Hourly Timesheet'!BH453</f>
        <v/>
      </c>
      <c r="P177" t="str">
        <f>'UniWorkforce Hourly Timesheet'!BI453</f>
        <v/>
      </c>
      <c r="Q177" t="str">
        <f>'UniWorkforce Hourly Timesheet'!BJ453</f>
        <v/>
      </c>
      <c r="R177" t="str">
        <f>'UniWorkforce Hourly Timesheet'!BK453</f>
        <v/>
      </c>
      <c r="S177" t="str">
        <f>'UniWorkforce Hourly Timesheet'!BL453</f>
        <v/>
      </c>
      <c r="T177" t="str">
        <f>'UniWorkforce Hourly Timesheet'!BM453</f>
        <v/>
      </c>
      <c r="U177" t="str">
        <f>'UniWorkforce Hourly Timesheet'!BN453</f>
        <v/>
      </c>
      <c r="V177" t="str">
        <f>'UniWorkforce Hourly Timesheet'!BO453</f>
        <v/>
      </c>
      <c r="W177" t="str">
        <f>'UniWorkforce Hourly Timesheet'!BP453</f>
        <v/>
      </c>
      <c r="X177" t="str">
        <f>'UniWorkforce Hourly Timesheet'!BQ453</f>
        <v/>
      </c>
      <c r="Y177" t="str">
        <f>'UniWorkforce Hourly Timesheet'!BR453</f>
        <v/>
      </c>
      <c r="Z177" t="str">
        <f>'UniWorkforce Hourly Timesheet'!BS453</f>
        <v/>
      </c>
      <c r="AA177" t="str">
        <f>'UniWorkforce Hourly Timesheet'!BT453</f>
        <v/>
      </c>
      <c r="AB177" t="str">
        <f>'UniWorkforce Hourly Timesheet'!BU453</f>
        <v/>
      </c>
      <c r="AC177" t="str">
        <f>'UniWorkforce Hourly Timesheet'!BV453</f>
        <v/>
      </c>
      <c r="AD177" t="str">
        <f>'UniWorkforce Hourly Timesheet'!BW453</f>
        <v/>
      </c>
      <c r="AE177" t="str">
        <f>'UniWorkforce Hourly Timesheet'!BX453</f>
        <v/>
      </c>
      <c r="AF177" t="str">
        <f>'UniWorkforce Hourly Timesheet'!BY453</f>
        <v/>
      </c>
      <c r="AG177" t="str">
        <f>'UniWorkforce Hourly Timesheet'!BZ453</f>
        <v/>
      </c>
      <c r="AH177" t="str">
        <f>'UniWorkforce Hourly Timesheet'!CA453</f>
        <v/>
      </c>
      <c r="AI177" t="str">
        <f>'UniWorkforce Hourly Timesheet'!CB453</f>
        <v/>
      </c>
      <c r="AJ177" t="str">
        <f>'UniWorkforce Hourly Timesheet'!CG453</f>
        <v/>
      </c>
      <c r="AK177" t="str">
        <f>'UniWorkforce Hourly Timesheet'!CH453</f>
        <v/>
      </c>
      <c r="AL177" t="str">
        <f>'UniWorkforce Hourly Timesheet'!CI453</f>
        <v/>
      </c>
    </row>
    <row r="178" spans="1:38" x14ac:dyDescent="0.25">
      <c r="A178" t="str">
        <f>IF(AND(E177="",E178=""),"",IF(E178="","&lt;EOD&gt;",TEXT('UniWorkforce Hourly Timesheet'!$Y$6,"0000000")))</f>
        <v/>
      </c>
      <c r="B178" t="str">
        <f>IF(E178="","",'UniWorkforce Hourly Timesheet'!$D$4)</f>
        <v/>
      </c>
      <c r="C178" t="str">
        <f>IF(E178="","",'UniWorkforce Hourly Timesheet'!$Y$4)</f>
        <v/>
      </c>
      <c r="D178" t="str">
        <f>IF(E178="","",'UniWorkforce Hourly Timesheet'!$X$113)</f>
        <v/>
      </c>
      <c r="E178" t="str">
        <f>'UniWorkforce Hourly Timesheet'!AX454</f>
        <v/>
      </c>
      <c r="F178" t="str">
        <f>'UniWorkforce Hourly Timesheet'!AY454</f>
        <v/>
      </c>
      <c r="G178" t="str">
        <f>'UniWorkforce Hourly Timesheet'!AZ454</f>
        <v/>
      </c>
      <c r="H178" t="str">
        <f>'UniWorkforce Hourly Timesheet'!BA454</f>
        <v/>
      </c>
      <c r="I178" t="str">
        <f>'UniWorkforce Hourly Timesheet'!BB454</f>
        <v/>
      </c>
      <c r="J178" t="str">
        <f>'UniWorkforce Hourly Timesheet'!BC454</f>
        <v/>
      </c>
      <c r="K178" t="str">
        <f>'UniWorkforce Hourly Timesheet'!BD454</f>
        <v/>
      </c>
      <c r="L178" t="str">
        <f>'UniWorkforce Hourly Timesheet'!BE454</f>
        <v/>
      </c>
      <c r="M178" t="str">
        <f>'UniWorkforce Hourly Timesheet'!BF454</f>
        <v/>
      </c>
      <c r="N178" t="str">
        <f>'UniWorkforce Hourly Timesheet'!BG454</f>
        <v/>
      </c>
      <c r="O178" t="str">
        <f>'UniWorkforce Hourly Timesheet'!BH454</f>
        <v/>
      </c>
      <c r="P178" t="str">
        <f>'UniWorkforce Hourly Timesheet'!BI454</f>
        <v/>
      </c>
      <c r="Q178" t="str">
        <f>'UniWorkforce Hourly Timesheet'!BJ454</f>
        <v/>
      </c>
      <c r="R178" t="str">
        <f>'UniWorkforce Hourly Timesheet'!BK454</f>
        <v/>
      </c>
      <c r="S178" t="str">
        <f>'UniWorkforce Hourly Timesheet'!BL454</f>
        <v/>
      </c>
      <c r="T178" t="str">
        <f>'UniWorkforce Hourly Timesheet'!BM454</f>
        <v/>
      </c>
      <c r="U178" t="str">
        <f>'UniWorkforce Hourly Timesheet'!BN454</f>
        <v/>
      </c>
      <c r="V178" t="str">
        <f>'UniWorkforce Hourly Timesheet'!BO454</f>
        <v/>
      </c>
      <c r="W178" t="str">
        <f>'UniWorkforce Hourly Timesheet'!BP454</f>
        <v/>
      </c>
      <c r="X178" t="str">
        <f>'UniWorkforce Hourly Timesheet'!BQ454</f>
        <v/>
      </c>
      <c r="Y178" t="str">
        <f>'UniWorkforce Hourly Timesheet'!BR454</f>
        <v/>
      </c>
      <c r="Z178" t="str">
        <f>'UniWorkforce Hourly Timesheet'!BS454</f>
        <v/>
      </c>
      <c r="AA178" t="str">
        <f>'UniWorkforce Hourly Timesheet'!BT454</f>
        <v/>
      </c>
      <c r="AB178" t="str">
        <f>'UniWorkforce Hourly Timesheet'!BU454</f>
        <v/>
      </c>
      <c r="AC178" t="str">
        <f>'UniWorkforce Hourly Timesheet'!BV454</f>
        <v/>
      </c>
      <c r="AD178" t="str">
        <f>'UniWorkforce Hourly Timesheet'!BW454</f>
        <v/>
      </c>
      <c r="AE178" t="str">
        <f>'UniWorkforce Hourly Timesheet'!BX454</f>
        <v/>
      </c>
      <c r="AF178" t="str">
        <f>'UniWorkforce Hourly Timesheet'!BY454</f>
        <v/>
      </c>
      <c r="AG178" t="str">
        <f>'UniWorkforce Hourly Timesheet'!BZ454</f>
        <v/>
      </c>
      <c r="AH178" t="str">
        <f>'UniWorkforce Hourly Timesheet'!CA454</f>
        <v/>
      </c>
      <c r="AI178" t="str">
        <f>'UniWorkforce Hourly Timesheet'!CB454</f>
        <v/>
      </c>
      <c r="AJ178" t="str">
        <f>'UniWorkforce Hourly Timesheet'!CG454</f>
        <v/>
      </c>
      <c r="AK178" t="str">
        <f>'UniWorkforce Hourly Timesheet'!CH454</f>
        <v/>
      </c>
      <c r="AL178" t="str">
        <f>'UniWorkforce Hourly Timesheet'!CI454</f>
        <v/>
      </c>
    </row>
    <row r="179" spans="1:38" x14ac:dyDescent="0.25">
      <c r="A179" t="str">
        <f>IF(AND(E178="",E179=""),"",IF(E179="","&lt;EOD&gt;",TEXT('UniWorkforce Hourly Timesheet'!$Y$6,"0000000")))</f>
        <v/>
      </c>
      <c r="B179" t="str">
        <f>IF(E179="","",'UniWorkforce Hourly Timesheet'!$D$4)</f>
        <v/>
      </c>
      <c r="C179" t="str">
        <f>IF(E179="","",'UniWorkforce Hourly Timesheet'!$Y$4)</f>
        <v/>
      </c>
      <c r="D179" t="str">
        <f>IF(E179="","",'UniWorkforce Hourly Timesheet'!$X$113)</f>
        <v/>
      </c>
      <c r="E179" t="str">
        <f>'UniWorkforce Hourly Timesheet'!AX455</f>
        <v/>
      </c>
      <c r="F179" t="str">
        <f>'UniWorkforce Hourly Timesheet'!AY455</f>
        <v/>
      </c>
      <c r="G179" t="str">
        <f>'UniWorkforce Hourly Timesheet'!AZ455</f>
        <v/>
      </c>
      <c r="H179" t="str">
        <f>'UniWorkforce Hourly Timesheet'!BA455</f>
        <v/>
      </c>
      <c r="I179" t="str">
        <f>'UniWorkforce Hourly Timesheet'!BB455</f>
        <v/>
      </c>
      <c r="J179" t="str">
        <f>'UniWorkforce Hourly Timesheet'!BC455</f>
        <v/>
      </c>
      <c r="K179" t="str">
        <f>'UniWorkforce Hourly Timesheet'!BD455</f>
        <v/>
      </c>
      <c r="L179" t="str">
        <f>'UniWorkforce Hourly Timesheet'!BE455</f>
        <v/>
      </c>
      <c r="M179" t="str">
        <f>'UniWorkforce Hourly Timesheet'!BF455</f>
        <v/>
      </c>
      <c r="N179" t="str">
        <f>'UniWorkforce Hourly Timesheet'!BG455</f>
        <v/>
      </c>
      <c r="O179" t="str">
        <f>'UniWorkforce Hourly Timesheet'!BH455</f>
        <v/>
      </c>
      <c r="P179" t="str">
        <f>'UniWorkforce Hourly Timesheet'!BI455</f>
        <v/>
      </c>
      <c r="Q179" t="str">
        <f>'UniWorkforce Hourly Timesheet'!BJ455</f>
        <v/>
      </c>
      <c r="R179" t="str">
        <f>'UniWorkforce Hourly Timesheet'!BK455</f>
        <v/>
      </c>
      <c r="S179" t="str">
        <f>'UniWorkforce Hourly Timesheet'!BL455</f>
        <v/>
      </c>
      <c r="T179" t="str">
        <f>'UniWorkforce Hourly Timesheet'!BM455</f>
        <v/>
      </c>
      <c r="U179" t="str">
        <f>'UniWorkforce Hourly Timesheet'!BN455</f>
        <v/>
      </c>
      <c r="V179" t="str">
        <f>'UniWorkforce Hourly Timesheet'!BO455</f>
        <v/>
      </c>
      <c r="W179" t="str">
        <f>'UniWorkforce Hourly Timesheet'!BP455</f>
        <v/>
      </c>
      <c r="X179" t="str">
        <f>'UniWorkforce Hourly Timesheet'!BQ455</f>
        <v/>
      </c>
      <c r="Y179" t="str">
        <f>'UniWorkforce Hourly Timesheet'!BR455</f>
        <v/>
      </c>
      <c r="Z179" t="str">
        <f>'UniWorkforce Hourly Timesheet'!BS455</f>
        <v/>
      </c>
      <c r="AA179" t="str">
        <f>'UniWorkforce Hourly Timesheet'!BT455</f>
        <v/>
      </c>
      <c r="AB179" t="str">
        <f>'UniWorkforce Hourly Timesheet'!BU455</f>
        <v/>
      </c>
      <c r="AC179" t="str">
        <f>'UniWorkforce Hourly Timesheet'!BV455</f>
        <v/>
      </c>
      <c r="AD179" t="str">
        <f>'UniWorkforce Hourly Timesheet'!BW455</f>
        <v/>
      </c>
      <c r="AE179" t="str">
        <f>'UniWorkforce Hourly Timesheet'!BX455</f>
        <v/>
      </c>
      <c r="AF179" t="str">
        <f>'UniWorkforce Hourly Timesheet'!BY455</f>
        <v/>
      </c>
      <c r="AG179" t="str">
        <f>'UniWorkforce Hourly Timesheet'!BZ455</f>
        <v/>
      </c>
      <c r="AH179" t="str">
        <f>'UniWorkforce Hourly Timesheet'!CA455</f>
        <v/>
      </c>
      <c r="AI179" t="str">
        <f>'UniWorkforce Hourly Timesheet'!CB455</f>
        <v/>
      </c>
      <c r="AJ179" t="str">
        <f>'UniWorkforce Hourly Timesheet'!CG455</f>
        <v/>
      </c>
      <c r="AK179" t="str">
        <f>'UniWorkforce Hourly Timesheet'!CH455</f>
        <v/>
      </c>
      <c r="AL179" t="str">
        <f>'UniWorkforce Hourly Timesheet'!CI455</f>
        <v/>
      </c>
    </row>
    <row r="180" spans="1:38" x14ac:dyDescent="0.25">
      <c r="A180" t="str">
        <f>IF(AND(E179="",E180=""),"",IF(E180="","&lt;EOD&gt;",TEXT('UniWorkforce Hourly Timesheet'!$Y$6,"0000000")))</f>
        <v/>
      </c>
      <c r="B180" t="str">
        <f>IF(E180="","",'UniWorkforce Hourly Timesheet'!$D$4)</f>
        <v/>
      </c>
      <c r="C180" t="str">
        <f>IF(E180="","",'UniWorkforce Hourly Timesheet'!$Y$4)</f>
        <v/>
      </c>
      <c r="D180" t="str">
        <f>IF(E180="","",'UniWorkforce Hourly Timesheet'!$X$113)</f>
        <v/>
      </c>
      <c r="E180" t="str">
        <f>'UniWorkforce Hourly Timesheet'!AX456</f>
        <v/>
      </c>
      <c r="F180" t="str">
        <f>'UniWorkforce Hourly Timesheet'!AY456</f>
        <v/>
      </c>
      <c r="G180" t="str">
        <f>'UniWorkforce Hourly Timesheet'!AZ456</f>
        <v/>
      </c>
      <c r="H180" t="str">
        <f>'UniWorkforce Hourly Timesheet'!BA456</f>
        <v/>
      </c>
      <c r="I180" t="str">
        <f>'UniWorkforce Hourly Timesheet'!BB456</f>
        <v/>
      </c>
      <c r="J180" t="str">
        <f>'UniWorkforce Hourly Timesheet'!BC456</f>
        <v/>
      </c>
      <c r="K180" t="str">
        <f>'UniWorkforce Hourly Timesheet'!BD456</f>
        <v/>
      </c>
      <c r="L180" t="str">
        <f>'UniWorkforce Hourly Timesheet'!BE456</f>
        <v/>
      </c>
      <c r="M180" t="str">
        <f>'UniWorkforce Hourly Timesheet'!BF456</f>
        <v/>
      </c>
      <c r="N180" t="str">
        <f>'UniWorkforce Hourly Timesheet'!BG456</f>
        <v/>
      </c>
      <c r="O180" t="str">
        <f>'UniWorkforce Hourly Timesheet'!BH456</f>
        <v/>
      </c>
      <c r="P180" t="str">
        <f>'UniWorkforce Hourly Timesheet'!BI456</f>
        <v/>
      </c>
      <c r="Q180" t="str">
        <f>'UniWorkforce Hourly Timesheet'!BJ456</f>
        <v/>
      </c>
      <c r="R180" t="str">
        <f>'UniWorkforce Hourly Timesheet'!BK456</f>
        <v/>
      </c>
      <c r="S180" t="str">
        <f>'UniWorkforce Hourly Timesheet'!BL456</f>
        <v/>
      </c>
      <c r="T180" t="str">
        <f>'UniWorkforce Hourly Timesheet'!BM456</f>
        <v/>
      </c>
      <c r="U180" t="str">
        <f>'UniWorkforce Hourly Timesheet'!BN456</f>
        <v/>
      </c>
      <c r="V180" t="str">
        <f>'UniWorkforce Hourly Timesheet'!BO456</f>
        <v/>
      </c>
      <c r="W180" t="str">
        <f>'UniWorkforce Hourly Timesheet'!BP456</f>
        <v/>
      </c>
      <c r="X180" t="str">
        <f>'UniWorkforce Hourly Timesheet'!BQ456</f>
        <v/>
      </c>
      <c r="Y180" t="str">
        <f>'UniWorkforce Hourly Timesheet'!BR456</f>
        <v/>
      </c>
      <c r="Z180" t="str">
        <f>'UniWorkforce Hourly Timesheet'!BS456</f>
        <v/>
      </c>
      <c r="AA180" t="str">
        <f>'UniWorkforce Hourly Timesheet'!BT456</f>
        <v/>
      </c>
      <c r="AB180" t="str">
        <f>'UniWorkforce Hourly Timesheet'!BU456</f>
        <v/>
      </c>
      <c r="AC180" t="str">
        <f>'UniWorkforce Hourly Timesheet'!BV456</f>
        <v/>
      </c>
      <c r="AD180" t="str">
        <f>'UniWorkforce Hourly Timesheet'!BW456</f>
        <v/>
      </c>
      <c r="AE180" t="str">
        <f>'UniWorkforce Hourly Timesheet'!BX456</f>
        <v/>
      </c>
      <c r="AF180" t="str">
        <f>'UniWorkforce Hourly Timesheet'!BY456</f>
        <v/>
      </c>
      <c r="AG180" t="str">
        <f>'UniWorkforce Hourly Timesheet'!BZ456</f>
        <v/>
      </c>
      <c r="AH180" t="str">
        <f>'UniWorkforce Hourly Timesheet'!CA456</f>
        <v/>
      </c>
      <c r="AI180" t="str">
        <f>'UniWorkforce Hourly Timesheet'!CB456</f>
        <v/>
      </c>
      <c r="AJ180" t="str">
        <f>'UniWorkforce Hourly Timesheet'!CG456</f>
        <v/>
      </c>
      <c r="AK180" t="str">
        <f>'UniWorkforce Hourly Timesheet'!CH456</f>
        <v/>
      </c>
      <c r="AL180" t="str">
        <f>'UniWorkforce Hourly Timesheet'!CI456</f>
        <v/>
      </c>
    </row>
    <row r="181" spans="1:38" x14ac:dyDescent="0.25">
      <c r="A181" t="str">
        <f>IF(AND(E180="",E181=""),"",IF(E181="","&lt;EOD&gt;",TEXT('UniWorkforce Hourly Timesheet'!$Y$6,"0000000")))</f>
        <v/>
      </c>
      <c r="B181" t="str">
        <f>IF(E181="","",'UniWorkforce Hourly Timesheet'!$D$4)</f>
        <v/>
      </c>
      <c r="C181" t="str">
        <f>IF(E181="","",'UniWorkforce Hourly Timesheet'!$Y$4)</f>
        <v/>
      </c>
      <c r="D181" t="str">
        <f>IF(E181="","",'UniWorkforce Hourly Timesheet'!$X$113)</f>
        <v/>
      </c>
      <c r="E181" t="str">
        <f>'UniWorkforce Hourly Timesheet'!AX457</f>
        <v/>
      </c>
      <c r="F181" t="str">
        <f>'UniWorkforce Hourly Timesheet'!AY457</f>
        <v/>
      </c>
      <c r="G181" t="str">
        <f>'UniWorkforce Hourly Timesheet'!AZ457</f>
        <v/>
      </c>
      <c r="H181" t="str">
        <f>'UniWorkforce Hourly Timesheet'!BA457</f>
        <v/>
      </c>
      <c r="I181" t="str">
        <f>'UniWorkforce Hourly Timesheet'!BB457</f>
        <v/>
      </c>
      <c r="J181" t="str">
        <f>'UniWorkforce Hourly Timesheet'!BC457</f>
        <v/>
      </c>
      <c r="K181" t="str">
        <f>'UniWorkforce Hourly Timesheet'!BD457</f>
        <v/>
      </c>
      <c r="L181" t="str">
        <f>'UniWorkforce Hourly Timesheet'!BE457</f>
        <v/>
      </c>
      <c r="M181" t="str">
        <f>'UniWorkforce Hourly Timesheet'!BF457</f>
        <v/>
      </c>
      <c r="N181" t="str">
        <f>'UniWorkforce Hourly Timesheet'!BG457</f>
        <v/>
      </c>
      <c r="O181" t="str">
        <f>'UniWorkforce Hourly Timesheet'!BH457</f>
        <v/>
      </c>
      <c r="P181" t="str">
        <f>'UniWorkforce Hourly Timesheet'!BI457</f>
        <v/>
      </c>
      <c r="Q181" t="str">
        <f>'UniWorkforce Hourly Timesheet'!BJ457</f>
        <v/>
      </c>
      <c r="R181" t="str">
        <f>'UniWorkforce Hourly Timesheet'!BK457</f>
        <v/>
      </c>
      <c r="S181" t="str">
        <f>'UniWorkforce Hourly Timesheet'!BL457</f>
        <v/>
      </c>
      <c r="T181" t="str">
        <f>'UniWorkforce Hourly Timesheet'!BM457</f>
        <v/>
      </c>
      <c r="U181" t="str">
        <f>'UniWorkforce Hourly Timesheet'!BN457</f>
        <v/>
      </c>
      <c r="V181" t="str">
        <f>'UniWorkforce Hourly Timesheet'!BO457</f>
        <v/>
      </c>
      <c r="W181" t="str">
        <f>'UniWorkforce Hourly Timesheet'!BP457</f>
        <v/>
      </c>
      <c r="X181" t="str">
        <f>'UniWorkforce Hourly Timesheet'!BQ457</f>
        <v/>
      </c>
      <c r="Y181" t="str">
        <f>'UniWorkforce Hourly Timesheet'!BR457</f>
        <v/>
      </c>
      <c r="Z181" t="str">
        <f>'UniWorkforce Hourly Timesheet'!BS457</f>
        <v/>
      </c>
      <c r="AA181" t="str">
        <f>'UniWorkforce Hourly Timesheet'!BT457</f>
        <v/>
      </c>
      <c r="AB181" t="str">
        <f>'UniWorkforce Hourly Timesheet'!BU457</f>
        <v/>
      </c>
      <c r="AC181" t="str">
        <f>'UniWorkforce Hourly Timesheet'!BV457</f>
        <v/>
      </c>
      <c r="AD181" t="str">
        <f>'UniWorkforce Hourly Timesheet'!BW457</f>
        <v/>
      </c>
      <c r="AE181" t="str">
        <f>'UniWorkforce Hourly Timesheet'!BX457</f>
        <v/>
      </c>
      <c r="AF181" t="str">
        <f>'UniWorkforce Hourly Timesheet'!BY457</f>
        <v/>
      </c>
      <c r="AG181" t="str">
        <f>'UniWorkforce Hourly Timesheet'!BZ457</f>
        <v/>
      </c>
      <c r="AH181" t="str">
        <f>'UniWorkforce Hourly Timesheet'!CA457</f>
        <v/>
      </c>
      <c r="AI181" t="str">
        <f>'UniWorkforce Hourly Timesheet'!CB457</f>
        <v/>
      </c>
      <c r="AJ181" t="str">
        <f>'UniWorkforce Hourly Timesheet'!CG457</f>
        <v/>
      </c>
      <c r="AK181" t="str">
        <f>'UniWorkforce Hourly Timesheet'!CH457</f>
        <v/>
      </c>
      <c r="AL181" t="str">
        <f>'UniWorkforce Hourly Timesheet'!CI457</f>
        <v/>
      </c>
    </row>
    <row r="182" spans="1:38" x14ac:dyDescent="0.25">
      <c r="A182" t="str">
        <f>IF(AND(E181="",E182=""),"",IF(E182="","&lt;EOD&gt;",TEXT('UniWorkforce Hourly Timesheet'!$Y$6,"0000000")))</f>
        <v/>
      </c>
      <c r="B182" t="str">
        <f>IF(E182="","",'UniWorkforce Hourly Timesheet'!$D$4)</f>
        <v/>
      </c>
      <c r="C182" t="str">
        <f>IF(E182="","",'UniWorkforce Hourly Timesheet'!$Y$4)</f>
        <v/>
      </c>
      <c r="D182" t="str">
        <f>IF(E182="","",'UniWorkforce Hourly Timesheet'!$X$113)</f>
        <v/>
      </c>
      <c r="E182" t="str">
        <f>'UniWorkforce Hourly Timesheet'!AX458</f>
        <v/>
      </c>
      <c r="F182" t="str">
        <f>'UniWorkforce Hourly Timesheet'!AY458</f>
        <v/>
      </c>
      <c r="G182" t="str">
        <f>'UniWorkforce Hourly Timesheet'!AZ458</f>
        <v/>
      </c>
      <c r="H182" t="str">
        <f>'UniWorkforce Hourly Timesheet'!BA458</f>
        <v/>
      </c>
      <c r="I182" t="str">
        <f>'UniWorkforce Hourly Timesheet'!BB458</f>
        <v/>
      </c>
      <c r="J182" t="str">
        <f>'UniWorkforce Hourly Timesheet'!BC458</f>
        <v/>
      </c>
      <c r="K182" t="str">
        <f>'UniWorkforce Hourly Timesheet'!BD458</f>
        <v/>
      </c>
      <c r="L182" t="str">
        <f>'UniWorkforce Hourly Timesheet'!BE458</f>
        <v/>
      </c>
      <c r="M182" t="str">
        <f>'UniWorkforce Hourly Timesheet'!BF458</f>
        <v/>
      </c>
      <c r="N182" t="str">
        <f>'UniWorkforce Hourly Timesheet'!BG458</f>
        <v/>
      </c>
      <c r="O182" t="str">
        <f>'UniWorkforce Hourly Timesheet'!BH458</f>
        <v/>
      </c>
      <c r="P182" t="str">
        <f>'UniWorkforce Hourly Timesheet'!BI458</f>
        <v/>
      </c>
      <c r="Q182" t="str">
        <f>'UniWorkforce Hourly Timesheet'!BJ458</f>
        <v/>
      </c>
      <c r="R182" t="str">
        <f>'UniWorkforce Hourly Timesheet'!BK458</f>
        <v/>
      </c>
      <c r="S182" t="str">
        <f>'UniWorkforce Hourly Timesheet'!BL458</f>
        <v/>
      </c>
      <c r="T182" t="str">
        <f>'UniWorkforce Hourly Timesheet'!BM458</f>
        <v/>
      </c>
      <c r="U182" t="str">
        <f>'UniWorkforce Hourly Timesheet'!BN458</f>
        <v/>
      </c>
      <c r="V182" t="str">
        <f>'UniWorkforce Hourly Timesheet'!BO458</f>
        <v/>
      </c>
      <c r="W182" t="str">
        <f>'UniWorkforce Hourly Timesheet'!BP458</f>
        <v/>
      </c>
      <c r="X182" t="str">
        <f>'UniWorkforce Hourly Timesheet'!BQ458</f>
        <v/>
      </c>
      <c r="Y182" t="str">
        <f>'UniWorkforce Hourly Timesheet'!BR458</f>
        <v/>
      </c>
      <c r="Z182" t="str">
        <f>'UniWorkforce Hourly Timesheet'!BS458</f>
        <v/>
      </c>
      <c r="AA182" t="str">
        <f>'UniWorkforce Hourly Timesheet'!BT458</f>
        <v/>
      </c>
      <c r="AB182" t="str">
        <f>'UniWorkforce Hourly Timesheet'!BU458</f>
        <v/>
      </c>
      <c r="AC182" t="str">
        <f>'UniWorkforce Hourly Timesheet'!BV458</f>
        <v/>
      </c>
      <c r="AD182" t="str">
        <f>'UniWorkforce Hourly Timesheet'!BW458</f>
        <v/>
      </c>
      <c r="AE182" t="str">
        <f>'UniWorkforce Hourly Timesheet'!BX458</f>
        <v/>
      </c>
      <c r="AF182" t="str">
        <f>'UniWorkforce Hourly Timesheet'!BY458</f>
        <v/>
      </c>
      <c r="AG182" t="str">
        <f>'UniWorkforce Hourly Timesheet'!BZ458</f>
        <v/>
      </c>
      <c r="AH182" t="str">
        <f>'UniWorkforce Hourly Timesheet'!CA458</f>
        <v/>
      </c>
      <c r="AI182" t="str">
        <f>'UniWorkforce Hourly Timesheet'!CB458</f>
        <v/>
      </c>
      <c r="AJ182" t="str">
        <f>'UniWorkforce Hourly Timesheet'!CG458</f>
        <v/>
      </c>
      <c r="AK182" t="str">
        <f>'UniWorkforce Hourly Timesheet'!CH458</f>
        <v/>
      </c>
      <c r="AL182" t="str">
        <f>'UniWorkforce Hourly Timesheet'!CI458</f>
        <v/>
      </c>
    </row>
    <row r="183" spans="1:38" x14ac:dyDescent="0.25">
      <c r="A183" t="str">
        <f>IF(AND(E182="",E183=""),"",IF(E183="","&lt;EOD&gt;",TEXT('UniWorkforce Hourly Timesheet'!$Y$6,"0000000")))</f>
        <v/>
      </c>
      <c r="B183" t="str">
        <f>IF(E183="","",'UniWorkforce Hourly Timesheet'!$D$4)</f>
        <v/>
      </c>
      <c r="C183" t="str">
        <f>IF(E183="","",'UniWorkforce Hourly Timesheet'!$Y$4)</f>
        <v/>
      </c>
      <c r="D183" t="str">
        <f>IF(E183="","",'UniWorkforce Hourly Timesheet'!$X$113)</f>
        <v/>
      </c>
      <c r="E183" t="str">
        <f>'UniWorkforce Hourly Timesheet'!AX459</f>
        <v/>
      </c>
      <c r="F183" t="str">
        <f>'UniWorkforce Hourly Timesheet'!AY459</f>
        <v/>
      </c>
      <c r="G183" t="str">
        <f>'UniWorkforce Hourly Timesheet'!AZ459</f>
        <v/>
      </c>
      <c r="H183" t="str">
        <f>'UniWorkforce Hourly Timesheet'!BA459</f>
        <v/>
      </c>
      <c r="I183" t="str">
        <f>'UniWorkforce Hourly Timesheet'!BB459</f>
        <v/>
      </c>
      <c r="J183" t="str">
        <f>'UniWorkforce Hourly Timesheet'!BC459</f>
        <v/>
      </c>
      <c r="K183" t="str">
        <f>'UniWorkforce Hourly Timesheet'!BD459</f>
        <v/>
      </c>
      <c r="L183" t="str">
        <f>'UniWorkforce Hourly Timesheet'!BE459</f>
        <v/>
      </c>
      <c r="M183" t="str">
        <f>'UniWorkforce Hourly Timesheet'!BF459</f>
        <v/>
      </c>
      <c r="N183" t="str">
        <f>'UniWorkforce Hourly Timesheet'!BG459</f>
        <v/>
      </c>
      <c r="O183" t="str">
        <f>'UniWorkforce Hourly Timesheet'!BH459</f>
        <v/>
      </c>
      <c r="P183" t="str">
        <f>'UniWorkforce Hourly Timesheet'!BI459</f>
        <v/>
      </c>
      <c r="Q183" t="str">
        <f>'UniWorkforce Hourly Timesheet'!BJ459</f>
        <v/>
      </c>
      <c r="R183" t="str">
        <f>'UniWorkforce Hourly Timesheet'!BK459</f>
        <v/>
      </c>
      <c r="S183" t="str">
        <f>'UniWorkforce Hourly Timesheet'!BL459</f>
        <v/>
      </c>
      <c r="T183" t="str">
        <f>'UniWorkforce Hourly Timesheet'!BM459</f>
        <v/>
      </c>
      <c r="U183" t="str">
        <f>'UniWorkforce Hourly Timesheet'!BN459</f>
        <v/>
      </c>
      <c r="V183" t="str">
        <f>'UniWorkforce Hourly Timesheet'!BO459</f>
        <v/>
      </c>
      <c r="W183" t="str">
        <f>'UniWorkforce Hourly Timesheet'!BP459</f>
        <v/>
      </c>
      <c r="X183" t="str">
        <f>'UniWorkforce Hourly Timesheet'!BQ459</f>
        <v/>
      </c>
      <c r="Y183" t="str">
        <f>'UniWorkforce Hourly Timesheet'!BR459</f>
        <v/>
      </c>
      <c r="Z183" t="str">
        <f>'UniWorkforce Hourly Timesheet'!BS459</f>
        <v/>
      </c>
      <c r="AA183" t="str">
        <f>'UniWorkforce Hourly Timesheet'!BT459</f>
        <v/>
      </c>
      <c r="AB183" t="str">
        <f>'UniWorkforce Hourly Timesheet'!BU459</f>
        <v/>
      </c>
      <c r="AC183" t="str">
        <f>'UniWorkforce Hourly Timesheet'!BV459</f>
        <v/>
      </c>
      <c r="AD183" t="str">
        <f>'UniWorkforce Hourly Timesheet'!BW459</f>
        <v/>
      </c>
      <c r="AE183" t="str">
        <f>'UniWorkforce Hourly Timesheet'!BX459</f>
        <v/>
      </c>
      <c r="AF183" t="str">
        <f>'UniWorkforce Hourly Timesheet'!BY459</f>
        <v/>
      </c>
      <c r="AG183" t="str">
        <f>'UniWorkforce Hourly Timesheet'!BZ459</f>
        <v/>
      </c>
      <c r="AH183" t="str">
        <f>'UniWorkforce Hourly Timesheet'!CA459</f>
        <v/>
      </c>
      <c r="AI183" t="str">
        <f>'UniWorkforce Hourly Timesheet'!CB459</f>
        <v/>
      </c>
      <c r="AJ183" t="str">
        <f>'UniWorkforce Hourly Timesheet'!CG459</f>
        <v/>
      </c>
      <c r="AK183" t="str">
        <f>'UniWorkforce Hourly Timesheet'!CH459</f>
        <v/>
      </c>
      <c r="AL183" t="str">
        <f>'UniWorkforce Hourly Timesheet'!CI459</f>
        <v/>
      </c>
    </row>
    <row r="184" spans="1:38" x14ac:dyDescent="0.25">
      <c r="A184" t="str">
        <f>IF(AND(E183="",E184=""),"",IF(E184="","&lt;EOD&gt;",TEXT('UniWorkforce Hourly Timesheet'!$Y$6,"0000000")))</f>
        <v/>
      </c>
      <c r="B184" t="str">
        <f>IF(E184="","",'UniWorkforce Hourly Timesheet'!$D$4)</f>
        <v/>
      </c>
      <c r="C184" t="str">
        <f>IF(E184="","",'UniWorkforce Hourly Timesheet'!$Y$4)</f>
        <v/>
      </c>
      <c r="D184" t="str">
        <f>IF(E184="","",'UniWorkforce Hourly Timesheet'!$X$113)</f>
        <v/>
      </c>
      <c r="E184" t="str">
        <f>'UniWorkforce Hourly Timesheet'!AX460</f>
        <v/>
      </c>
      <c r="F184" t="str">
        <f>'UniWorkforce Hourly Timesheet'!AY460</f>
        <v/>
      </c>
      <c r="G184" t="str">
        <f>'UniWorkforce Hourly Timesheet'!AZ460</f>
        <v/>
      </c>
      <c r="H184" t="str">
        <f>'UniWorkforce Hourly Timesheet'!BA460</f>
        <v/>
      </c>
      <c r="I184" t="str">
        <f>'UniWorkforce Hourly Timesheet'!BB460</f>
        <v/>
      </c>
      <c r="J184" t="str">
        <f>'UniWorkforce Hourly Timesheet'!BC460</f>
        <v/>
      </c>
      <c r="K184" t="str">
        <f>'UniWorkforce Hourly Timesheet'!BD460</f>
        <v/>
      </c>
      <c r="L184" t="str">
        <f>'UniWorkforce Hourly Timesheet'!BE460</f>
        <v/>
      </c>
      <c r="M184" t="str">
        <f>'UniWorkforce Hourly Timesheet'!BF460</f>
        <v/>
      </c>
      <c r="N184" t="str">
        <f>'UniWorkforce Hourly Timesheet'!BG460</f>
        <v/>
      </c>
      <c r="O184" t="str">
        <f>'UniWorkforce Hourly Timesheet'!BH460</f>
        <v/>
      </c>
      <c r="P184" t="str">
        <f>'UniWorkforce Hourly Timesheet'!BI460</f>
        <v/>
      </c>
      <c r="Q184" t="str">
        <f>'UniWorkforce Hourly Timesheet'!BJ460</f>
        <v/>
      </c>
      <c r="R184" t="str">
        <f>'UniWorkforce Hourly Timesheet'!BK460</f>
        <v/>
      </c>
      <c r="S184" t="str">
        <f>'UniWorkforce Hourly Timesheet'!BL460</f>
        <v/>
      </c>
      <c r="T184" t="str">
        <f>'UniWorkforce Hourly Timesheet'!BM460</f>
        <v/>
      </c>
      <c r="U184" t="str">
        <f>'UniWorkforce Hourly Timesheet'!BN460</f>
        <v/>
      </c>
      <c r="V184" t="str">
        <f>'UniWorkforce Hourly Timesheet'!BO460</f>
        <v/>
      </c>
      <c r="W184" t="str">
        <f>'UniWorkforce Hourly Timesheet'!BP460</f>
        <v/>
      </c>
      <c r="X184" t="str">
        <f>'UniWorkforce Hourly Timesheet'!BQ460</f>
        <v/>
      </c>
      <c r="Y184" t="str">
        <f>'UniWorkforce Hourly Timesheet'!BR460</f>
        <v/>
      </c>
      <c r="Z184" t="str">
        <f>'UniWorkforce Hourly Timesheet'!BS460</f>
        <v/>
      </c>
      <c r="AA184" t="str">
        <f>'UniWorkforce Hourly Timesheet'!BT460</f>
        <v/>
      </c>
      <c r="AB184" t="str">
        <f>'UniWorkforce Hourly Timesheet'!BU460</f>
        <v/>
      </c>
      <c r="AC184" t="str">
        <f>'UniWorkforce Hourly Timesheet'!BV460</f>
        <v/>
      </c>
      <c r="AD184" t="str">
        <f>'UniWorkforce Hourly Timesheet'!BW460</f>
        <v/>
      </c>
      <c r="AE184" t="str">
        <f>'UniWorkforce Hourly Timesheet'!BX460</f>
        <v/>
      </c>
      <c r="AF184" t="str">
        <f>'UniWorkforce Hourly Timesheet'!BY460</f>
        <v/>
      </c>
      <c r="AG184" t="str">
        <f>'UniWorkforce Hourly Timesheet'!BZ460</f>
        <v/>
      </c>
      <c r="AH184" t="str">
        <f>'UniWorkforce Hourly Timesheet'!CA460</f>
        <v/>
      </c>
      <c r="AI184" t="str">
        <f>'UniWorkforce Hourly Timesheet'!CB460</f>
        <v/>
      </c>
      <c r="AJ184" t="str">
        <f>'UniWorkforce Hourly Timesheet'!CG460</f>
        <v/>
      </c>
      <c r="AK184" t="str">
        <f>'UniWorkforce Hourly Timesheet'!CH460</f>
        <v/>
      </c>
      <c r="AL184" t="str">
        <f>'UniWorkforce Hourly Timesheet'!CI460</f>
        <v/>
      </c>
    </row>
    <row r="185" spans="1:38" x14ac:dyDescent="0.25">
      <c r="A185" t="str">
        <f>IF(AND(E184="",E185=""),"",IF(E185="","&lt;EOD&gt;",TEXT('UniWorkforce Hourly Timesheet'!$Y$6,"0000000")))</f>
        <v/>
      </c>
      <c r="B185" t="str">
        <f>IF(E185="","",'UniWorkforce Hourly Timesheet'!$D$4)</f>
        <v/>
      </c>
      <c r="C185" t="str">
        <f>IF(E185="","",'UniWorkforce Hourly Timesheet'!$Y$4)</f>
        <v/>
      </c>
      <c r="D185" t="str">
        <f>IF(E185="","",'UniWorkforce Hourly Timesheet'!$X$113)</f>
        <v/>
      </c>
      <c r="E185" t="str">
        <f>'UniWorkforce Hourly Timesheet'!AX461</f>
        <v/>
      </c>
      <c r="F185" t="str">
        <f>'UniWorkforce Hourly Timesheet'!AY461</f>
        <v/>
      </c>
      <c r="G185" t="str">
        <f>'UniWorkforce Hourly Timesheet'!AZ461</f>
        <v/>
      </c>
      <c r="H185" t="str">
        <f>'UniWorkforce Hourly Timesheet'!BA461</f>
        <v/>
      </c>
      <c r="I185" t="str">
        <f>'UniWorkforce Hourly Timesheet'!BB461</f>
        <v/>
      </c>
      <c r="J185" t="str">
        <f>'UniWorkforce Hourly Timesheet'!BC461</f>
        <v/>
      </c>
      <c r="K185" t="str">
        <f>'UniWorkforce Hourly Timesheet'!BD461</f>
        <v/>
      </c>
      <c r="L185" t="str">
        <f>'UniWorkforce Hourly Timesheet'!BE461</f>
        <v/>
      </c>
      <c r="M185" t="str">
        <f>'UniWorkforce Hourly Timesheet'!BF461</f>
        <v/>
      </c>
      <c r="N185" t="str">
        <f>'UniWorkforce Hourly Timesheet'!BG461</f>
        <v/>
      </c>
      <c r="O185" t="str">
        <f>'UniWorkforce Hourly Timesheet'!BH461</f>
        <v/>
      </c>
      <c r="P185" t="str">
        <f>'UniWorkforce Hourly Timesheet'!BI461</f>
        <v/>
      </c>
      <c r="Q185" t="str">
        <f>'UniWorkforce Hourly Timesheet'!BJ461</f>
        <v/>
      </c>
      <c r="R185" t="str">
        <f>'UniWorkforce Hourly Timesheet'!BK461</f>
        <v/>
      </c>
      <c r="S185" t="str">
        <f>'UniWorkforce Hourly Timesheet'!BL461</f>
        <v/>
      </c>
      <c r="T185" t="str">
        <f>'UniWorkforce Hourly Timesheet'!BM461</f>
        <v/>
      </c>
      <c r="U185" t="str">
        <f>'UniWorkforce Hourly Timesheet'!BN461</f>
        <v/>
      </c>
      <c r="V185" t="str">
        <f>'UniWorkforce Hourly Timesheet'!BO461</f>
        <v/>
      </c>
      <c r="W185" t="str">
        <f>'UniWorkforce Hourly Timesheet'!BP461</f>
        <v/>
      </c>
      <c r="X185" t="str">
        <f>'UniWorkforce Hourly Timesheet'!BQ461</f>
        <v/>
      </c>
      <c r="Y185" t="str">
        <f>'UniWorkforce Hourly Timesheet'!BR461</f>
        <v/>
      </c>
      <c r="Z185" t="str">
        <f>'UniWorkforce Hourly Timesheet'!BS461</f>
        <v/>
      </c>
      <c r="AA185" t="str">
        <f>'UniWorkforce Hourly Timesheet'!BT461</f>
        <v/>
      </c>
      <c r="AB185" t="str">
        <f>'UniWorkforce Hourly Timesheet'!BU461</f>
        <v/>
      </c>
      <c r="AC185" t="str">
        <f>'UniWorkforce Hourly Timesheet'!BV461</f>
        <v/>
      </c>
      <c r="AD185" t="str">
        <f>'UniWorkforce Hourly Timesheet'!BW461</f>
        <v/>
      </c>
      <c r="AE185" t="str">
        <f>'UniWorkforce Hourly Timesheet'!BX461</f>
        <v/>
      </c>
      <c r="AF185" t="str">
        <f>'UniWorkforce Hourly Timesheet'!BY461</f>
        <v/>
      </c>
      <c r="AG185" t="str">
        <f>'UniWorkforce Hourly Timesheet'!BZ461</f>
        <v/>
      </c>
      <c r="AH185" t="str">
        <f>'UniWorkforce Hourly Timesheet'!CA461</f>
        <v/>
      </c>
      <c r="AI185" t="str">
        <f>'UniWorkforce Hourly Timesheet'!CB461</f>
        <v/>
      </c>
      <c r="AJ185" t="str">
        <f>'UniWorkforce Hourly Timesheet'!CG461</f>
        <v/>
      </c>
      <c r="AK185" t="str">
        <f>'UniWorkforce Hourly Timesheet'!CH461</f>
        <v/>
      </c>
      <c r="AL185" t="str">
        <f>'UniWorkforce Hourly Timesheet'!CI461</f>
        <v/>
      </c>
    </row>
    <row r="186" spans="1:38" x14ac:dyDescent="0.25">
      <c r="A186" t="str">
        <f>IF(AND(E185="",E186=""),"",IF(E186="","&lt;EOD&gt;",TEXT('UniWorkforce Hourly Timesheet'!$Y$6,"0000000")))</f>
        <v/>
      </c>
      <c r="B186" t="str">
        <f>IF(E186="","",'UniWorkforce Hourly Timesheet'!$D$4)</f>
        <v/>
      </c>
      <c r="C186" t="str">
        <f>IF(E186="","",'UniWorkforce Hourly Timesheet'!$Y$4)</f>
        <v/>
      </c>
      <c r="D186" t="str">
        <f>IF(E186="","",'UniWorkforce Hourly Timesheet'!$X$113)</f>
        <v/>
      </c>
      <c r="E186" t="str">
        <f>'UniWorkforce Hourly Timesheet'!AX462</f>
        <v/>
      </c>
      <c r="F186" t="str">
        <f>'UniWorkforce Hourly Timesheet'!AY462</f>
        <v/>
      </c>
      <c r="G186" t="str">
        <f>'UniWorkforce Hourly Timesheet'!AZ462</f>
        <v/>
      </c>
      <c r="H186" t="str">
        <f>'UniWorkforce Hourly Timesheet'!BA462</f>
        <v/>
      </c>
      <c r="I186" t="str">
        <f>'UniWorkforce Hourly Timesheet'!BB462</f>
        <v/>
      </c>
      <c r="J186" t="str">
        <f>'UniWorkforce Hourly Timesheet'!BC462</f>
        <v/>
      </c>
      <c r="K186" t="str">
        <f>'UniWorkforce Hourly Timesheet'!BD462</f>
        <v/>
      </c>
      <c r="L186" t="str">
        <f>'UniWorkforce Hourly Timesheet'!BE462</f>
        <v/>
      </c>
      <c r="M186" t="str">
        <f>'UniWorkforce Hourly Timesheet'!BF462</f>
        <v/>
      </c>
      <c r="N186" t="str">
        <f>'UniWorkforce Hourly Timesheet'!BG462</f>
        <v/>
      </c>
      <c r="O186" t="str">
        <f>'UniWorkforce Hourly Timesheet'!BH462</f>
        <v/>
      </c>
      <c r="P186" t="str">
        <f>'UniWorkforce Hourly Timesheet'!BI462</f>
        <v/>
      </c>
      <c r="Q186" t="str">
        <f>'UniWorkforce Hourly Timesheet'!BJ462</f>
        <v/>
      </c>
      <c r="R186" t="str">
        <f>'UniWorkforce Hourly Timesheet'!BK462</f>
        <v/>
      </c>
      <c r="S186" t="str">
        <f>'UniWorkforce Hourly Timesheet'!BL462</f>
        <v/>
      </c>
      <c r="T186" t="str">
        <f>'UniWorkforce Hourly Timesheet'!BM462</f>
        <v/>
      </c>
      <c r="U186" t="str">
        <f>'UniWorkforce Hourly Timesheet'!BN462</f>
        <v/>
      </c>
      <c r="V186" t="str">
        <f>'UniWorkforce Hourly Timesheet'!BO462</f>
        <v/>
      </c>
      <c r="W186" t="str">
        <f>'UniWorkforce Hourly Timesheet'!BP462</f>
        <v/>
      </c>
      <c r="X186" t="str">
        <f>'UniWorkforce Hourly Timesheet'!BQ462</f>
        <v/>
      </c>
      <c r="Y186" t="str">
        <f>'UniWorkforce Hourly Timesheet'!BR462</f>
        <v/>
      </c>
      <c r="Z186" t="str">
        <f>'UniWorkforce Hourly Timesheet'!BS462</f>
        <v/>
      </c>
      <c r="AA186" t="str">
        <f>'UniWorkforce Hourly Timesheet'!BT462</f>
        <v/>
      </c>
      <c r="AB186" t="str">
        <f>'UniWorkforce Hourly Timesheet'!BU462</f>
        <v/>
      </c>
      <c r="AC186" t="str">
        <f>'UniWorkforce Hourly Timesheet'!BV462</f>
        <v/>
      </c>
      <c r="AD186" t="str">
        <f>'UniWorkforce Hourly Timesheet'!BW462</f>
        <v/>
      </c>
      <c r="AE186" t="str">
        <f>'UniWorkforce Hourly Timesheet'!BX462</f>
        <v/>
      </c>
      <c r="AF186" t="str">
        <f>'UniWorkforce Hourly Timesheet'!BY462</f>
        <v/>
      </c>
      <c r="AG186" t="str">
        <f>'UniWorkforce Hourly Timesheet'!BZ462</f>
        <v/>
      </c>
      <c r="AH186" t="str">
        <f>'UniWorkforce Hourly Timesheet'!CA462</f>
        <v/>
      </c>
      <c r="AI186" t="str">
        <f>'UniWorkforce Hourly Timesheet'!CB462</f>
        <v/>
      </c>
      <c r="AJ186" t="str">
        <f>'UniWorkforce Hourly Timesheet'!CG462</f>
        <v/>
      </c>
      <c r="AK186" t="str">
        <f>'UniWorkforce Hourly Timesheet'!CH462</f>
        <v/>
      </c>
      <c r="AL186" t="str">
        <f>'UniWorkforce Hourly Timesheet'!CI462</f>
        <v/>
      </c>
    </row>
    <row r="187" spans="1:38" x14ac:dyDescent="0.25">
      <c r="A187" t="str">
        <f>IF(AND(E186="",E187=""),"",IF(E187="","&lt;EOD&gt;",TEXT('UniWorkforce Hourly Timesheet'!$Y$6,"0000000")))</f>
        <v/>
      </c>
      <c r="B187" t="str">
        <f>IF(E187="","",'UniWorkforce Hourly Timesheet'!$D$4)</f>
        <v/>
      </c>
      <c r="C187" t="str">
        <f>IF(E187="","",'UniWorkforce Hourly Timesheet'!$Y$4)</f>
        <v/>
      </c>
      <c r="D187" t="str">
        <f>IF(E187="","",'UniWorkforce Hourly Timesheet'!$X$113)</f>
        <v/>
      </c>
      <c r="E187" t="str">
        <f>'UniWorkforce Hourly Timesheet'!AX463</f>
        <v/>
      </c>
      <c r="F187" t="str">
        <f>'UniWorkforce Hourly Timesheet'!AY463</f>
        <v/>
      </c>
      <c r="G187" t="str">
        <f>'UniWorkforce Hourly Timesheet'!AZ463</f>
        <v/>
      </c>
      <c r="H187" t="str">
        <f>'UniWorkforce Hourly Timesheet'!BA463</f>
        <v/>
      </c>
      <c r="I187" t="str">
        <f>'UniWorkforce Hourly Timesheet'!BB463</f>
        <v/>
      </c>
      <c r="J187" t="str">
        <f>'UniWorkforce Hourly Timesheet'!BC463</f>
        <v/>
      </c>
      <c r="K187" t="str">
        <f>'UniWorkforce Hourly Timesheet'!BD463</f>
        <v/>
      </c>
      <c r="L187" t="str">
        <f>'UniWorkforce Hourly Timesheet'!BE463</f>
        <v/>
      </c>
      <c r="M187" t="str">
        <f>'UniWorkforce Hourly Timesheet'!BF463</f>
        <v/>
      </c>
      <c r="N187" t="str">
        <f>'UniWorkforce Hourly Timesheet'!BG463</f>
        <v/>
      </c>
      <c r="O187" t="str">
        <f>'UniWorkforce Hourly Timesheet'!BH463</f>
        <v/>
      </c>
      <c r="P187" t="str">
        <f>'UniWorkforce Hourly Timesheet'!BI463</f>
        <v/>
      </c>
      <c r="Q187" t="str">
        <f>'UniWorkforce Hourly Timesheet'!BJ463</f>
        <v/>
      </c>
      <c r="R187" t="str">
        <f>'UniWorkforce Hourly Timesheet'!BK463</f>
        <v/>
      </c>
      <c r="S187" t="str">
        <f>'UniWorkforce Hourly Timesheet'!BL463</f>
        <v/>
      </c>
      <c r="T187" t="str">
        <f>'UniWorkforce Hourly Timesheet'!BM463</f>
        <v/>
      </c>
      <c r="U187" t="str">
        <f>'UniWorkforce Hourly Timesheet'!BN463</f>
        <v/>
      </c>
      <c r="V187" t="str">
        <f>'UniWorkforce Hourly Timesheet'!BO463</f>
        <v/>
      </c>
      <c r="W187" t="str">
        <f>'UniWorkforce Hourly Timesheet'!BP463</f>
        <v/>
      </c>
      <c r="X187" t="str">
        <f>'UniWorkforce Hourly Timesheet'!BQ463</f>
        <v/>
      </c>
      <c r="Y187" t="str">
        <f>'UniWorkforce Hourly Timesheet'!BR463</f>
        <v/>
      </c>
      <c r="Z187" t="str">
        <f>'UniWorkforce Hourly Timesheet'!BS463</f>
        <v/>
      </c>
      <c r="AA187" t="str">
        <f>'UniWorkforce Hourly Timesheet'!BT463</f>
        <v/>
      </c>
      <c r="AB187" t="str">
        <f>'UniWorkforce Hourly Timesheet'!BU463</f>
        <v/>
      </c>
      <c r="AC187" t="str">
        <f>'UniWorkforce Hourly Timesheet'!BV463</f>
        <v/>
      </c>
      <c r="AD187" t="str">
        <f>'UniWorkforce Hourly Timesheet'!BW463</f>
        <v/>
      </c>
      <c r="AE187" t="str">
        <f>'UniWorkforce Hourly Timesheet'!BX463</f>
        <v/>
      </c>
      <c r="AF187" t="str">
        <f>'UniWorkforce Hourly Timesheet'!BY463</f>
        <v/>
      </c>
      <c r="AG187" t="str">
        <f>'UniWorkforce Hourly Timesheet'!BZ463</f>
        <v/>
      </c>
      <c r="AH187" t="str">
        <f>'UniWorkforce Hourly Timesheet'!CA463</f>
        <v/>
      </c>
      <c r="AI187" t="str">
        <f>'UniWorkforce Hourly Timesheet'!CB463</f>
        <v/>
      </c>
      <c r="AJ187" t="str">
        <f>'UniWorkforce Hourly Timesheet'!CG463</f>
        <v/>
      </c>
      <c r="AK187" t="str">
        <f>'UniWorkforce Hourly Timesheet'!CH463</f>
        <v/>
      </c>
      <c r="AL187" t="str">
        <f>'UniWorkforce Hourly Timesheet'!CI463</f>
        <v/>
      </c>
    </row>
    <row r="188" spans="1:38" x14ac:dyDescent="0.25">
      <c r="A188" t="str">
        <f>IF(AND(E187="",E188=""),"",IF(E188="","&lt;EOD&gt;",TEXT('UniWorkforce Hourly Timesheet'!$Y$6,"0000000")))</f>
        <v/>
      </c>
      <c r="B188" t="str">
        <f>IF(E188="","",'UniWorkforce Hourly Timesheet'!$D$4)</f>
        <v/>
      </c>
      <c r="C188" t="str">
        <f>IF(E188="","",'UniWorkforce Hourly Timesheet'!$Y$4)</f>
        <v/>
      </c>
      <c r="D188" t="str">
        <f>IF(E188="","",'UniWorkforce Hourly Timesheet'!$X$113)</f>
        <v/>
      </c>
      <c r="E188" t="str">
        <f>'UniWorkforce Hourly Timesheet'!AX464</f>
        <v/>
      </c>
      <c r="F188" t="str">
        <f>'UniWorkforce Hourly Timesheet'!AY464</f>
        <v/>
      </c>
      <c r="G188" t="str">
        <f>'UniWorkforce Hourly Timesheet'!AZ464</f>
        <v/>
      </c>
      <c r="H188" t="str">
        <f>'UniWorkforce Hourly Timesheet'!BA464</f>
        <v/>
      </c>
      <c r="I188" t="str">
        <f>'UniWorkforce Hourly Timesheet'!BB464</f>
        <v/>
      </c>
      <c r="J188" t="str">
        <f>'UniWorkforce Hourly Timesheet'!BC464</f>
        <v/>
      </c>
      <c r="K188" t="str">
        <f>'UniWorkforce Hourly Timesheet'!BD464</f>
        <v/>
      </c>
      <c r="L188" t="str">
        <f>'UniWorkforce Hourly Timesheet'!BE464</f>
        <v/>
      </c>
      <c r="M188" t="str">
        <f>'UniWorkforce Hourly Timesheet'!BF464</f>
        <v/>
      </c>
      <c r="N188" t="str">
        <f>'UniWorkforce Hourly Timesheet'!BG464</f>
        <v/>
      </c>
      <c r="O188" t="str">
        <f>'UniWorkforce Hourly Timesheet'!BH464</f>
        <v/>
      </c>
      <c r="P188" t="str">
        <f>'UniWorkforce Hourly Timesheet'!BI464</f>
        <v/>
      </c>
      <c r="Q188" t="str">
        <f>'UniWorkforce Hourly Timesheet'!BJ464</f>
        <v/>
      </c>
      <c r="R188" t="str">
        <f>'UniWorkforce Hourly Timesheet'!BK464</f>
        <v/>
      </c>
      <c r="S188" t="str">
        <f>'UniWorkforce Hourly Timesheet'!BL464</f>
        <v/>
      </c>
      <c r="T188" t="str">
        <f>'UniWorkforce Hourly Timesheet'!BM464</f>
        <v/>
      </c>
      <c r="U188" t="str">
        <f>'UniWorkforce Hourly Timesheet'!BN464</f>
        <v/>
      </c>
      <c r="V188" t="str">
        <f>'UniWorkforce Hourly Timesheet'!BO464</f>
        <v/>
      </c>
      <c r="W188" t="str">
        <f>'UniWorkforce Hourly Timesheet'!BP464</f>
        <v/>
      </c>
      <c r="X188" t="str">
        <f>'UniWorkforce Hourly Timesheet'!BQ464</f>
        <v/>
      </c>
      <c r="Y188" t="str">
        <f>'UniWorkforce Hourly Timesheet'!BR464</f>
        <v/>
      </c>
      <c r="Z188" t="str">
        <f>'UniWorkforce Hourly Timesheet'!BS464</f>
        <v/>
      </c>
      <c r="AA188" t="str">
        <f>'UniWorkforce Hourly Timesheet'!BT464</f>
        <v/>
      </c>
      <c r="AB188" t="str">
        <f>'UniWorkforce Hourly Timesheet'!BU464</f>
        <v/>
      </c>
      <c r="AC188" t="str">
        <f>'UniWorkforce Hourly Timesheet'!BV464</f>
        <v/>
      </c>
      <c r="AD188" t="str">
        <f>'UniWorkforce Hourly Timesheet'!BW464</f>
        <v/>
      </c>
      <c r="AE188" t="str">
        <f>'UniWorkforce Hourly Timesheet'!BX464</f>
        <v/>
      </c>
      <c r="AF188" t="str">
        <f>'UniWorkforce Hourly Timesheet'!BY464</f>
        <v/>
      </c>
      <c r="AG188" t="str">
        <f>'UniWorkforce Hourly Timesheet'!BZ464</f>
        <v/>
      </c>
      <c r="AH188" t="str">
        <f>'UniWorkforce Hourly Timesheet'!CA464</f>
        <v/>
      </c>
      <c r="AI188" t="str">
        <f>'UniWorkforce Hourly Timesheet'!CB464</f>
        <v/>
      </c>
      <c r="AJ188" t="str">
        <f>'UniWorkforce Hourly Timesheet'!CG464</f>
        <v/>
      </c>
      <c r="AK188" t="str">
        <f>'UniWorkforce Hourly Timesheet'!CH464</f>
        <v/>
      </c>
      <c r="AL188" t="str">
        <f>'UniWorkforce Hourly Timesheet'!CI464</f>
        <v/>
      </c>
    </row>
    <row r="189" spans="1:38" x14ac:dyDescent="0.25">
      <c r="A189" t="str">
        <f>IF(AND(E188="",E189=""),"",IF(E189="","&lt;EOD&gt;",TEXT('UniWorkforce Hourly Timesheet'!$Y$6,"0000000")))</f>
        <v/>
      </c>
      <c r="B189" t="str">
        <f>IF(E189="","",'UniWorkforce Hourly Timesheet'!$D$4)</f>
        <v/>
      </c>
      <c r="C189" t="str">
        <f>IF(E189="","",'UniWorkforce Hourly Timesheet'!$Y$4)</f>
        <v/>
      </c>
      <c r="D189" t="str">
        <f>IF(E189="","",'UniWorkforce Hourly Timesheet'!$X$113)</f>
        <v/>
      </c>
      <c r="E189" t="str">
        <f>'UniWorkforce Hourly Timesheet'!AX465</f>
        <v/>
      </c>
      <c r="F189" t="str">
        <f>'UniWorkforce Hourly Timesheet'!AY465</f>
        <v/>
      </c>
      <c r="G189" t="str">
        <f>'UniWorkforce Hourly Timesheet'!AZ465</f>
        <v/>
      </c>
      <c r="H189" t="str">
        <f>'UniWorkforce Hourly Timesheet'!BA465</f>
        <v/>
      </c>
      <c r="I189" t="str">
        <f>'UniWorkforce Hourly Timesheet'!BB465</f>
        <v/>
      </c>
      <c r="J189" t="str">
        <f>'UniWorkforce Hourly Timesheet'!BC465</f>
        <v/>
      </c>
      <c r="K189" t="str">
        <f>'UniWorkforce Hourly Timesheet'!BD465</f>
        <v/>
      </c>
      <c r="L189" t="str">
        <f>'UniWorkforce Hourly Timesheet'!BE465</f>
        <v/>
      </c>
      <c r="M189" t="str">
        <f>'UniWorkforce Hourly Timesheet'!BF465</f>
        <v/>
      </c>
      <c r="N189" t="str">
        <f>'UniWorkforce Hourly Timesheet'!BG465</f>
        <v/>
      </c>
      <c r="O189" t="str">
        <f>'UniWorkforce Hourly Timesheet'!BH465</f>
        <v/>
      </c>
      <c r="P189" t="str">
        <f>'UniWorkforce Hourly Timesheet'!BI465</f>
        <v/>
      </c>
      <c r="Q189" t="str">
        <f>'UniWorkforce Hourly Timesheet'!BJ465</f>
        <v/>
      </c>
      <c r="R189" t="str">
        <f>'UniWorkforce Hourly Timesheet'!BK465</f>
        <v/>
      </c>
      <c r="S189" t="str">
        <f>'UniWorkforce Hourly Timesheet'!BL465</f>
        <v/>
      </c>
      <c r="T189" t="str">
        <f>'UniWorkforce Hourly Timesheet'!BM465</f>
        <v/>
      </c>
      <c r="U189" t="str">
        <f>'UniWorkforce Hourly Timesheet'!BN465</f>
        <v/>
      </c>
      <c r="V189" t="str">
        <f>'UniWorkforce Hourly Timesheet'!BO465</f>
        <v/>
      </c>
      <c r="W189" t="str">
        <f>'UniWorkforce Hourly Timesheet'!BP465</f>
        <v/>
      </c>
      <c r="X189" t="str">
        <f>'UniWorkforce Hourly Timesheet'!BQ465</f>
        <v/>
      </c>
      <c r="Y189" t="str">
        <f>'UniWorkforce Hourly Timesheet'!BR465</f>
        <v/>
      </c>
      <c r="Z189" t="str">
        <f>'UniWorkforce Hourly Timesheet'!BS465</f>
        <v/>
      </c>
      <c r="AA189" t="str">
        <f>'UniWorkforce Hourly Timesheet'!BT465</f>
        <v/>
      </c>
      <c r="AB189" t="str">
        <f>'UniWorkforce Hourly Timesheet'!BU465</f>
        <v/>
      </c>
      <c r="AC189" t="str">
        <f>'UniWorkforce Hourly Timesheet'!BV465</f>
        <v/>
      </c>
      <c r="AD189" t="str">
        <f>'UniWorkforce Hourly Timesheet'!BW465</f>
        <v/>
      </c>
      <c r="AE189" t="str">
        <f>'UniWorkforce Hourly Timesheet'!BX465</f>
        <v/>
      </c>
      <c r="AF189" t="str">
        <f>'UniWorkforce Hourly Timesheet'!BY465</f>
        <v/>
      </c>
      <c r="AG189" t="str">
        <f>'UniWorkforce Hourly Timesheet'!BZ465</f>
        <v/>
      </c>
      <c r="AH189" t="str">
        <f>'UniWorkforce Hourly Timesheet'!CA465</f>
        <v/>
      </c>
      <c r="AI189" t="str">
        <f>'UniWorkforce Hourly Timesheet'!CB465</f>
        <v/>
      </c>
      <c r="AJ189" t="str">
        <f>'UniWorkforce Hourly Timesheet'!CG465</f>
        <v/>
      </c>
      <c r="AK189" t="str">
        <f>'UniWorkforce Hourly Timesheet'!CH465</f>
        <v/>
      </c>
      <c r="AL189" t="str">
        <f>'UniWorkforce Hourly Timesheet'!CI465</f>
        <v/>
      </c>
    </row>
    <row r="190" spans="1:38" x14ac:dyDescent="0.25">
      <c r="A190" t="str">
        <f>IF(AND(E189="",E190=""),"",IF(E190="","&lt;EOD&gt;",TEXT('UniWorkforce Hourly Timesheet'!$Y$6,"0000000")))</f>
        <v/>
      </c>
      <c r="B190" t="str">
        <f>IF(E190="","",'UniWorkforce Hourly Timesheet'!$D$4)</f>
        <v/>
      </c>
      <c r="C190" t="str">
        <f>IF(E190="","",'UniWorkforce Hourly Timesheet'!$Y$4)</f>
        <v/>
      </c>
      <c r="D190" t="str">
        <f>IF(E190="","",'UniWorkforce Hourly Timesheet'!$X$113)</f>
        <v/>
      </c>
      <c r="E190" t="str">
        <f>'UniWorkforce Hourly Timesheet'!AX466</f>
        <v/>
      </c>
      <c r="F190" t="str">
        <f>'UniWorkforce Hourly Timesheet'!AY466</f>
        <v/>
      </c>
      <c r="G190" t="str">
        <f>'UniWorkforce Hourly Timesheet'!AZ466</f>
        <v/>
      </c>
      <c r="H190" t="str">
        <f>'UniWorkforce Hourly Timesheet'!BA466</f>
        <v/>
      </c>
      <c r="I190" t="str">
        <f>'UniWorkforce Hourly Timesheet'!BB466</f>
        <v/>
      </c>
      <c r="J190" t="str">
        <f>'UniWorkforce Hourly Timesheet'!BC466</f>
        <v/>
      </c>
      <c r="K190" t="str">
        <f>'UniWorkforce Hourly Timesheet'!BD466</f>
        <v/>
      </c>
      <c r="L190" t="str">
        <f>'UniWorkforce Hourly Timesheet'!BE466</f>
        <v/>
      </c>
      <c r="M190" t="str">
        <f>'UniWorkforce Hourly Timesheet'!BF466</f>
        <v/>
      </c>
      <c r="N190" t="str">
        <f>'UniWorkforce Hourly Timesheet'!BG466</f>
        <v/>
      </c>
      <c r="O190" t="str">
        <f>'UniWorkforce Hourly Timesheet'!BH466</f>
        <v/>
      </c>
      <c r="P190" t="str">
        <f>'UniWorkforce Hourly Timesheet'!BI466</f>
        <v/>
      </c>
      <c r="Q190" t="str">
        <f>'UniWorkforce Hourly Timesheet'!BJ466</f>
        <v/>
      </c>
      <c r="R190" t="str">
        <f>'UniWorkforce Hourly Timesheet'!BK466</f>
        <v/>
      </c>
      <c r="S190" t="str">
        <f>'UniWorkforce Hourly Timesheet'!BL466</f>
        <v/>
      </c>
      <c r="T190" t="str">
        <f>'UniWorkforce Hourly Timesheet'!BM466</f>
        <v/>
      </c>
      <c r="U190" t="str">
        <f>'UniWorkforce Hourly Timesheet'!BN466</f>
        <v/>
      </c>
      <c r="V190" t="str">
        <f>'UniWorkforce Hourly Timesheet'!BO466</f>
        <v/>
      </c>
      <c r="W190" t="str">
        <f>'UniWorkforce Hourly Timesheet'!BP466</f>
        <v/>
      </c>
      <c r="X190" t="str">
        <f>'UniWorkforce Hourly Timesheet'!BQ466</f>
        <v/>
      </c>
      <c r="Y190" t="str">
        <f>'UniWorkforce Hourly Timesheet'!BR466</f>
        <v/>
      </c>
      <c r="Z190" t="str">
        <f>'UniWorkforce Hourly Timesheet'!BS466</f>
        <v/>
      </c>
      <c r="AA190" t="str">
        <f>'UniWorkforce Hourly Timesheet'!BT466</f>
        <v/>
      </c>
      <c r="AB190" t="str">
        <f>'UniWorkforce Hourly Timesheet'!BU466</f>
        <v/>
      </c>
      <c r="AC190" t="str">
        <f>'UniWorkforce Hourly Timesheet'!BV466</f>
        <v/>
      </c>
      <c r="AD190" t="str">
        <f>'UniWorkforce Hourly Timesheet'!BW466</f>
        <v/>
      </c>
      <c r="AE190" t="str">
        <f>'UniWorkforce Hourly Timesheet'!BX466</f>
        <v/>
      </c>
      <c r="AF190" t="str">
        <f>'UniWorkforce Hourly Timesheet'!BY466</f>
        <v/>
      </c>
      <c r="AG190" t="str">
        <f>'UniWorkforce Hourly Timesheet'!BZ466</f>
        <v/>
      </c>
      <c r="AH190" t="str">
        <f>'UniWorkforce Hourly Timesheet'!CA466</f>
        <v/>
      </c>
      <c r="AI190" t="str">
        <f>'UniWorkforce Hourly Timesheet'!CB466</f>
        <v/>
      </c>
      <c r="AJ190" t="str">
        <f>'UniWorkforce Hourly Timesheet'!CG466</f>
        <v/>
      </c>
      <c r="AK190" t="str">
        <f>'UniWorkforce Hourly Timesheet'!CH466</f>
        <v/>
      </c>
      <c r="AL190" t="str">
        <f>'UniWorkforce Hourly Timesheet'!CI466</f>
        <v/>
      </c>
    </row>
    <row r="191" spans="1:38" x14ac:dyDescent="0.25">
      <c r="A191" t="str">
        <f>IF(AND(E190="",E191=""),"",IF(E191="","&lt;EOD&gt;",TEXT('UniWorkforce Hourly Timesheet'!$Y$6,"0000000")))</f>
        <v/>
      </c>
      <c r="B191" t="str">
        <f>IF(E191="","",'UniWorkforce Hourly Timesheet'!$D$4)</f>
        <v/>
      </c>
      <c r="C191" t="str">
        <f>IF(E191="","",'UniWorkforce Hourly Timesheet'!$Y$4)</f>
        <v/>
      </c>
      <c r="D191" t="str">
        <f>IF(E191="","",'UniWorkforce Hourly Timesheet'!$X$113)</f>
        <v/>
      </c>
      <c r="E191" t="str">
        <f>'UniWorkforce Hourly Timesheet'!AX467</f>
        <v/>
      </c>
      <c r="F191" t="str">
        <f>'UniWorkforce Hourly Timesheet'!AY467</f>
        <v/>
      </c>
      <c r="G191" t="str">
        <f>'UniWorkforce Hourly Timesheet'!AZ467</f>
        <v/>
      </c>
      <c r="H191" t="str">
        <f>'UniWorkforce Hourly Timesheet'!BA467</f>
        <v/>
      </c>
      <c r="I191" t="str">
        <f>'UniWorkforce Hourly Timesheet'!BB467</f>
        <v/>
      </c>
      <c r="J191" t="str">
        <f>'UniWorkforce Hourly Timesheet'!BC467</f>
        <v/>
      </c>
      <c r="K191" t="str">
        <f>'UniWorkforce Hourly Timesheet'!BD467</f>
        <v/>
      </c>
      <c r="L191" t="str">
        <f>'UniWorkforce Hourly Timesheet'!BE467</f>
        <v/>
      </c>
      <c r="M191" t="str">
        <f>'UniWorkforce Hourly Timesheet'!BF467</f>
        <v/>
      </c>
      <c r="N191" t="str">
        <f>'UniWorkforce Hourly Timesheet'!BG467</f>
        <v/>
      </c>
      <c r="O191" t="str">
        <f>'UniWorkforce Hourly Timesheet'!BH467</f>
        <v/>
      </c>
      <c r="P191" t="str">
        <f>'UniWorkforce Hourly Timesheet'!BI467</f>
        <v/>
      </c>
      <c r="Q191" t="str">
        <f>'UniWorkforce Hourly Timesheet'!BJ467</f>
        <v/>
      </c>
      <c r="R191" t="str">
        <f>'UniWorkforce Hourly Timesheet'!BK467</f>
        <v/>
      </c>
      <c r="S191" t="str">
        <f>'UniWorkforce Hourly Timesheet'!BL467</f>
        <v/>
      </c>
      <c r="T191" t="str">
        <f>'UniWorkforce Hourly Timesheet'!BM467</f>
        <v/>
      </c>
      <c r="U191" t="str">
        <f>'UniWorkforce Hourly Timesheet'!BN467</f>
        <v/>
      </c>
      <c r="V191" t="str">
        <f>'UniWorkforce Hourly Timesheet'!BO467</f>
        <v/>
      </c>
      <c r="W191" t="str">
        <f>'UniWorkforce Hourly Timesheet'!BP467</f>
        <v/>
      </c>
      <c r="X191" t="str">
        <f>'UniWorkforce Hourly Timesheet'!BQ467</f>
        <v/>
      </c>
      <c r="Y191" t="str">
        <f>'UniWorkforce Hourly Timesheet'!BR467</f>
        <v/>
      </c>
      <c r="Z191" t="str">
        <f>'UniWorkforce Hourly Timesheet'!BS467</f>
        <v/>
      </c>
      <c r="AA191" t="str">
        <f>'UniWorkforce Hourly Timesheet'!BT467</f>
        <v/>
      </c>
      <c r="AB191" t="str">
        <f>'UniWorkforce Hourly Timesheet'!BU467</f>
        <v/>
      </c>
      <c r="AC191" t="str">
        <f>'UniWorkforce Hourly Timesheet'!BV467</f>
        <v/>
      </c>
      <c r="AD191" t="str">
        <f>'UniWorkforce Hourly Timesheet'!BW467</f>
        <v/>
      </c>
      <c r="AE191" t="str">
        <f>'UniWorkforce Hourly Timesheet'!BX467</f>
        <v/>
      </c>
      <c r="AF191" t="str">
        <f>'UniWorkforce Hourly Timesheet'!BY467</f>
        <v/>
      </c>
      <c r="AG191" t="str">
        <f>'UniWorkforce Hourly Timesheet'!BZ467</f>
        <v/>
      </c>
      <c r="AH191" t="str">
        <f>'UniWorkforce Hourly Timesheet'!CA467</f>
        <v/>
      </c>
      <c r="AI191" t="str">
        <f>'UniWorkforce Hourly Timesheet'!CB467</f>
        <v/>
      </c>
      <c r="AJ191" t="str">
        <f>'UniWorkforce Hourly Timesheet'!CG467</f>
        <v/>
      </c>
      <c r="AK191" t="str">
        <f>'UniWorkforce Hourly Timesheet'!CH467</f>
        <v/>
      </c>
      <c r="AL191" t="str">
        <f>'UniWorkforce Hourly Timesheet'!CI467</f>
        <v/>
      </c>
    </row>
    <row r="192" spans="1:38" x14ac:dyDescent="0.25">
      <c r="A192" t="str">
        <f>IF(AND(E191="",E192=""),"",IF(E192="","&lt;EOD&gt;",TEXT('UniWorkforce Hourly Timesheet'!$Y$6,"0000000")))</f>
        <v/>
      </c>
      <c r="B192" t="str">
        <f>IF(E192="","",'UniWorkforce Hourly Timesheet'!$D$4)</f>
        <v/>
      </c>
      <c r="C192" t="str">
        <f>IF(E192="","",'UniWorkforce Hourly Timesheet'!$Y$4)</f>
        <v/>
      </c>
      <c r="D192" t="str">
        <f>IF(E192="","",'UniWorkforce Hourly Timesheet'!$X$113)</f>
        <v/>
      </c>
      <c r="E192" t="str">
        <f>'UniWorkforce Hourly Timesheet'!AX468</f>
        <v/>
      </c>
      <c r="F192" t="str">
        <f>'UniWorkforce Hourly Timesheet'!AY468</f>
        <v/>
      </c>
      <c r="G192" t="str">
        <f>'UniWorkforce Hourly Timesheet'!AZ468</f>
        <v/>
      </c>
      <c r="H192" t="str">
        <f>'UniWorkforce Hourly Timesheet'!BA468</f>
        <v/>
      </c>
      <c r="I192" t="str">
        <f>'UniWorkforce Hourly Timesheet'!BB468</f>
        <v/>
      </c>
      <c r="J192" t="str">
        <f>'UniWorkforce Hourly Timesheet'!BC468</f>
        <v/>
      </c>
      <c r="K192" t="str">
        <f>'UniWorkforce Hourly Timesheet'!BD468</f>
        <v/>
      </c>
      <c r="L192" t="str">
        <f>'UniWorkforce Hourly Timesheet'!BE468</f>
        <v/>
      </c>
      <c r="M192" t="str">
        <f>'UniWorkforce Hourly Timesheet'!BF468</f>
        <v/>
      </c>
      <c r="N192" t="str">
        <f>'UniWorkforce Hourly Timesheet'!BG468</f>
        <v/>
      </c>
      <c r="O192" t="str">
        <f>'UniWorkforce Hourly Timesheet'!BH468</f>
        <v/>
      </c>
      <c r="P192" t="str">
        <f>'UniWorkforce Hourly Timesheet'!BI468</f>
        <v/>
      </c>
      <c r="Q192" t="str">
        <f>'UniWorkforce Hourly Timesheet'!BJ468</f>
        <v/>
      </c>
      <c r="R192" t="str">
        <f>'UniWorkforce Hourly Timesheet'!BK468</f>
        <v/>
      </c>
      <c r="S192" t="str">
        <f>'UniWorkforce Hourly Timesheet'!BL468</f>
        <v/>
      </c>
      <c r="T192" t="str">
        <f>'UniWorkforce Hourly Timesheet'!BM468</f>
        <v/>
      </c>
      <c r="U192" t="str">
        <f>'UniWorkforce Hourly Timesheet'!BN468</f>
        <v/>
      </c>
      <c r="V192" t="str">
        <f>'UniWorkforce Hourly Timesheet'!BO468</f>
        <v/>
      </c>
      <c r="W192" t="str">
        <f>'UniWorkforce Hourly Timesheet'!BP468</f>
        <v/>
      </c>
      <c r="X192" t="str">
        <f>'UniWorkforce Hourly Timesheet'!BQ468</f>
        <v/>
      </c>
      <c r="Y192" t="str">
        <f>'UniWorkforce Hourly Timesheet'!BR468</f>
        <v/>
      </c>
      <c r="Z192" t="str">
        <f>'UniWorkforce Hourly Timesheet'!BS468</f>
        <v/>
      </c>
      <c r="AA192" t="str">
        <f>'UniWorkforce Hourly Timesheet'!BT468</f>
        <v/>
      </c>
      <c r="AB192" t="str">
        <f>'UniWorkforce Hourly Timesheet'!BU468</f>
        <v/>
      </c>
      <c r="AC192" t="str">
        <f>'UniWorkforce Hourly Timesheet'!BV468</f>
        <v/>
      </c>
      <c r="AD192" t="str">
        <f>'UniWorkforce Hourly Timesheet'!BW468</f>
        <v/>
      </c>
      <c r="AE192" t="str">
        <f>'UniWorkforce Hourly Timesheet'!BX468</f>
        <v/>
      </c>
      <c r="AF192" t="str">
        <f>'UniWorkforce Hourly Timesheet'!BY468</f>
        <v/>
      </c>
      <c r="AG192" t="str">
        <f>'UniWorkforce Hourly Timesheet'!BZ468</f>
        <v/>
      </c>
      <c r="AH192" t="str">
        <f>'UniWorkforce Hourly Timesheet'!CA468</f>
        <v/>
      </c>
      <c r="AI192" t="str">
        <f>'UniWorkforce Hourly Timesheet'!CB468</f>
        <v/>
      </c>
      <c r="AJ192" t="str">
        <f>'UniWorkforce Hourly Timesheet'!CG468</f>
        <v/>
      </c>
      <c r="AK192" t="str">
        <f>'UniWorkforce Hourly Timesheet'!CH468</f>
        <v/>
      </c>
      <c r="AL192" t="str">
        <f>'UniWorkforce Hourly Timesheet'!CI468</f>
        <v/>
      </c>
    </row>
    <row r="193" spans="1:38" x14ac:dyDescent="0.25">
      <c r="A193" t="str">
        <f>IF(AND(E192="",E193=""),"",IF(E193="","&lt;EOD&gt;",TEXT('UniWorkforce Hourly Timesheet'!$Y$6,"0000000")))</f>
        <v/>
      </c>
      <c r="B193" t="str">
        <f>IF(E193="","",'UniWorkforce Hourly Timesheet'!$D$4)</f>
        <v/>
      </c>
      <c r="C193" t="str">
        <f>IF(E193="","",'UniWorkforce Hourly Timesheet'!$Y$4)</f>
        <v/>
      </c>
      <c r="D193" t="str">
        <f>IF(E193="","",'UniWorkforce Hourly Timesheet'!$X$113)</f>
        <v/>
      </c>
      <c r="E193" t="str">
        <f>'UniWorkforce Hourly Timesheet'!AX469</f>
        <v/>
      </c>
      <c r="F193" t="str">
        <f>'UniWorkforce Hourly Timesheet'!AY469</f>
        <v/>
      </c>
      <c r="G193" t="str">
        <f>'UniWorkforce Hourly Timesheet'!AZ469</f>
        <v/>
      </c>
      <c r="H193" t="str">
        <f>'UniWorkforce Hourly Timesheet'!BA469</f>
        <v/>
      </c>
      <c r="I193" t="str">
        <f>'UniWorkforce Hourly Timesheet'!BB469</f>
        <v/>
      </c>
      <c r="J193" t="str">
        <f>'UniWorkforce Hourly Timesheet'!BC469</f>
        <v/>
      </c>
      <c r="K193" t="str">
        <f>'UniWorkforce Hourly Timesheet'!BD469</f>
        <v/>
      </c>
      <c r="L193" t="str">
        <f>'UniWorkforce Hourly Timesheet'!BE469</f>
        <v/>
      </c>
      <c r="M193" t="str">
        <f>'UniWorkforce Hourly Timesheet'!BF469</f>
        <v/>
      </c>
      <c r="N193" t="str">
        <f>'UniWorkforce Hourly Timesheet'!BG469</f>
        <v/>
      </c>
      <c r="O193" t="str">
        <f>'UniWorkforce Hourly Timesheet'!BH469</f>
        <v/>
      </c>
      <c r="P193" t="str">
        <f>'UniWorkforce Hourly Timesheet'!BI469</f>
        <v/>
      </c>
      <c r="Q193" t="str">
        <f>'UniWorkforce Hourly Timesheet'!BJ469</f>
        <v/>
      </c>
      <c r="R193" t="str">
        <f>'UniWorkforce Hourly Timesheet'!BK469</f>
        <v/>
      </c>
      <c r="S193" t="str">
        <f>'UniWorkforce Hourly Timesheet'!BL469</f>
        <v/>
      </c>
      <c r="T193" t="str">
        <f>'UniWorkforce Hourly Timesheet'!BM469</f>
        <v/>
      </c>
      <c r="U193" t="str">
        <f>'UniWorkforce Hourly Timesheet'!BN469</f>
        <v/>
      </c>
      <c r="V193" t="str">
        <f>'UniWorkforce Hourly Timesheet'!BO469</f>
        <v/>
      </c>
      <c r="W193" t="str">
        <f>'UniWorkforce Hourly Timesheet'!BP469</f>
        <v/>
      </c>
      <c r="X193" t="str">
        <f>'UniWorkforce Hourly Timesheet'!BQ469</f>
        <v/>
      </c>
      <c r="Y193" t="str">
        <f>'UniWorkforce Hourly Timesheet'!BR469</f>
        <v/>
      </c>
      <c r="Z193" t="str">
        <f>'UniWorkforce Hourly Timesheet'!BS469</f>
        <v/>
      </c>
      <c r="AA193" t="str">
        <f>'UniWorkforce Hourly Timesheet'!BT469</f>
        <v/>
      </c>
      <c r="AB193" t="str">
        <f>'UniWorkforce Hourly Timesheet'!BU469</f>
        <v/>
      </c>
      <c r="AC193" t="str">
        <f>'UniWorkforce Hourly Timesheet'!BV469</f>
        <v/>
      </c>
      <c r="AD193" t="str">
        <f>'UniWorkforce Hourly Timesheet'!BW469</f>
        <v/>
      </c>
      <c r="AE193" t="str">
        <f>'UniWorkforce Hourly Timesheet'!BX469</f>
        <v/>
      </c>
      <c r="AF193" t="str">
        <f>'UniWorkforce Hourly Timesheet'!BY469</f>
        <v/>
      </c>
      <c r="AG193" t="str">
        <f>'UniWorkforce Hourly Timesheet'!BZ469</f>
        <v/>
      </c>
      <c r="AH193" t="str">
        <f>'UniWorkforce Hourly Timesheet'!CA469</f>
        <v/>
      </c>
      <c r="AI193" t="str">
        <f>'UniWorkforce Hourly Timesheet'!CB469</f>
        <v/>
      </c>
      <c r="AJ193" t="str">
        <f>'UniWorkforce Hourly Timesheet'!CG469</f>
        <v/>
      </c>
      <c r="AK193" t="str">
        <f>'UniWorkforce Hourly Timesheet'!CH469</f>
        <v/>
      </c>
      <c r="AL193" t="str">
        <f>'UniWorkforce Hourly Timesheet'!CI469</f>
        <v/>
      </c>
    </row>
    <row r="194" spans="1:38" x14ac:dyDescent="0.25">
      <c r="A194" t="str">
        <f>IF(AND(E193="",E194=""),"",IF(E194="","&lt;EOD&gt;",TEXT('UniWorkforce Hourly Timesheet'!$Y$6,"0000000")))</f>
        <v/>
      </c>
      <c r="B194" t="str">
        <f>IF(E194="","",'UniWorkforce Hourly Timesheet'!$D$4)</f>
        <v/>
      </c>
      <c r="C194" t="str">
        <f>IF(E194="","",'UniWorkforce Hourly Timesheet'!$Y$4)</f>
        <v/>
      </c>
      <c r="D194" t="str">
        <f>IF(E194="","",'UniWorkforce Hourly Timesheet'!$X$113)</f>
        <v/>
      </c>
      <c r="E194" t="str">
        <f>'UniWorkforce Hourly Timesheet'!AX470</f>
        <v/>
      </c>
      <c r="F194" t="str">
        <f>'UniWorkforce Hourly Timesheet'!AY470</f>
        <v/>
      </c>
      <c r="G194" t="str">
        <f>'UniWorkforce Hourly Timesheet'!AZ470</f>
        <v/>
      </c>
      <c r="H194" t="str">
        <f>'UniWorkforce Hourly Timesheet'!BA470</f>
        <v/>
      </c>
      <c r="I194" t="str">
        <f>'UniWorkforce Hourly Timesheet'!BB470</f>
        <v/>
      </c>
      <c r="J194" t="str">
        <f>'UniWorkforce Hourly Timesheet'!BC470</f>
        <v/>
      </c>
      <c r="K194" t="str">
        <f>'UniWorkforce Hourly Timesheet'!BD470</f>
        <v/>
      </c>
      <c r="L194" t="str">
        <f>'UniWorkforce Hourly Timesheet'!BE470</f>
        <v/>
      </c>
      <c r="M194" t="str">
        <f>'UniWorkforce Hourly Timesheet'!BF470</f>
        <v/>
      </c>
      <c r="N194" t="str">
        <f>'UniWorkforce Hourly Timesheet'!BG470</f>
        <v/>
      </c>
      <c r="O194" t="str">
        <f>'UniWorkforce Hourly Timesheet'!BH470</f>
        <v/>
      </c>
      <c r="P194" t="str">
        <f>'UniWorkforce Hourly Timesheet'!BI470</f>
        <v/>
      </c>
      <c r="Q194" t="str">
        <f>'UniWorkforce Hourly Timesheet'!BJ470</f>
        <v/>
      </c>
      <c r="R194" t="str">
        <f>'UniWorkforce Hourly Timesheet'!BK470</f>
        <v/>
      </c>
      <c r="S194" t="str">
        <f>'UniWorkforce Hourly Timesheet'!BL470</f>
        <v/>
      </c>
      <c r="T194" t="str">
        <f>'UniWorkforce Hourly Timesheet'!BM470</f>
        <v/>
      </c>
      <c r="U194" t="str">
        <f>'UniWorkforce Hourly Timesheet'!BN470</f>
        <v/>
      </c>
      <c r="V194" t="str">
        <f>'UniWorkforce Hourly Timesheet'!BO470</f>
        <v/>
      </c>
      <c r="W194" t="str">
        <f>'UniWorkforce Hourly Timesheet'!BP470</f>
        <v/>
      </c>
      <c r="X194" t="str">
        <f>'UniWorkforce Hourly Timesheet'!BQ470</f>
        <v/>
      </c>
      <c r="Y194" t="str">
        <f>'UniWorkforce Hourly Timesheet'!BR470</f>
        <v/>
      </c>
      <c r="Z194" t="str">
        <f>'UniWorkforce Hourly Timesheet'!BS470</f>
        <v/>
      </c>
      <c r="AA194" t="str">
        <f>'UniWorkforce Hourly Timesheet'!BT470</f>
        <v/>
      </c>
      <c r="AB194" t="str">
        <f>'UniWorkforce Hourly Timesheet'!BU470</f>
        <v/>
      </c>
      <c r="AC194" t="str">
        <f>'UniWorkforce Hourly Timesheet'!BV470</f>
        <v/>
      </c>
      <c r="AD194" t="str">
        <f>'UniWorkforce Hourly Timesheet'!BW470</f>
        <v/>
      </c>
      <c r="AE194" t="str">
        <f>'UniWorkforce Hourly Timesheet'!BX470</f>
        <v/>
      </c>
      <c r="AF194" t="str">
        <f>'UniWorkforce Hourly Timesheet'!BY470</f>
        <v/>
      </c>
      <c r="AG194" t="str">
        <f>'UniWorkforce Hourly Timesheet'!BZ470</f>
        <v/>
      </c>
      <c r="AH194" t="str">
        <f>'UniWorkforce Hourly Timesheet'!CA470</f>
        <v/>
      </c>
      <c r="AI194" t="str">
        <f>'UniWorkforce Hourly Timesheet'!CB470</f>
        <v/>
      </c>
      <c r="AJ194" t="str">
        <f>'UniWorkforce Hourly Timesheet'!CG470</f>
        <v/>
      </c>
      <c r="AK194" t="str">
        <f>'UniWorkforce Hourly Timesheet'!CH470</f>
        <v/>
      </c>
      <c r="AL194" t="str">
        <f>'UniWorkforce Hourly Timesheet'!CI470</f>
        <v/>
      </c>
    </row>
    <row r="195" spans="1:38" x14ac:dyDescent="0.25">
      <c r="A195" t="str">
        <f>IF(AND(E194="",E195=""),"",IF(E195="","&lt;EOD&gt;",TEXT('UniWorkforce Hourly Timesheet'!$Y$6,"0000000")))</f>
        <v/>
      </c>
      <c r="B195" t="str">
        <f>IF(E195="","",'UniWorkforce Hourly Timesheet'!$D$4)</f>
        <v/>
      </c>
      <c r="C195" t="str">
        <f>IF(E195="","",'UniWorkforce Hourly Timesheet'!$Y$4)</f>
        <v/>
      </c>
      <c r="D195" t="str">
        <f>IF(E195="","",'UniWorkforce Hourly Timesheet'!$X$113)</f>
        <v/>
      </c>
      <c r="E195" t="str">
        <f>'UniWorkforce Hourly Timesheet'!AX471</f>
        <v/>
      </c>
      <c r="F195" t="str">
        <f>'UniWorkforce Hourly Timesheet'!AY471</f>
        <v/>
      </c>
      <c r="G195" t="str">
        <f>'UniWorkforce Hourly Timesheet'!AZ471</f>
        <v/>
      </c>
      <c r="H195" t="str">
        <f>'UniWorkforce Hourly Timesheet'!BA471</f>
        <v/>
      </c>
      <c r="I195" t="str">
        <f>'UniWorkforce Hourly Timesheet'!BB471</f>
        <v/>
      </c>
      <c r="J195" t="str">
        <f>'UniWorkforce Hourly Timesheet'!BC471</f>
        <v/>
      </c>
      <c r="K195" t="str">
        <f>'UniWorkforce Hourly Timesheet'!BD471</f>
        <v/>
      </c>
      <c r="L195" t="str">
        <f>'UniWorkforce Hourly Timesheet'!BE471</f>
        <v/>
      </c>
      <c r="M195" t="str">
        <f>'UniWorkforce Hourly Timesheet'!BF471</f>
        <v/>
      </c>
      <c r="N195" t="str">
        <f>'UniWorkforce Hourly Timesheet'!BG471</f>
        <v/>
      </c>
      <c r="O195" t="str">
        <f>'UniWorkforce Hourly Timesheet'!BH471</f>
        <v/>
      </c>
      <c r="P195" t="str">
        <f>'UniWorkforce Hourly Timesheet'!BI471</f>
        <v/>
      </c>
      <c r="Q195" t="str">
        <f>'UniWorkforce Hourly Timesheet'!BJ471</f>
        <v/>
      </c>
      <c r="R195" t="str">
        <f>'UniWorkforce Hourly Timesheet'!BK471</f>
        <v/>
      </c>
      <c r="S195" t="str">
        <f>'UniWorkforce Hourly Timesheet'!BL471</f>
        <v/>
      </c>
      <c r="T195" t="str">
        <f>'UniWorkforce Hourly Timesheet'!BM471</f>
        <v/>
      </c>
      <c r="U195" t="str">
        <f>'UniWorkforce Hourly Timesheet'!BN471</f>
        <v/>
      </c>
      <c r="V195" t="str">
        <f>'UniWorkforce Hourly Timesheet'!BO471</f>
        <v/>
      </c>
      <c r="W195" t="str">
        <f>'UniWorkforce Hourly Timesheet'!BP471</f>
        <v/>
      </c>
      <c r="X195" t="str">
        <f>'UniWorkforce Hourly Timesheet'!BQ471</f>
        <v/>
      </c>
      <c r="Y195" t="str">
        <f>'UniWorkforce Hourly Timesheet'!BR471</f>
        <v/>
      </c>
      <c r="Z195" t="str">
        <f>'UniWorkforce Hourly Timesheet'!BS471</f>
        <v/>
      </c>
      <c r="AA195" t="str">
        <f>'UniWorkforce Hourly Timesheet'!BT471</f>
        <v/>
      </c>
      <c r="AB195" t="str">
        <f>'UniWorkforce Hourly Timesheet'!BU471</f>
        <v/>
      </c>
      <c r="AC195" t="str">
        <f>'UniWorkforce Hourly Timesheet'!BV471</f>
        <v/>
      </c>
      <c r="AD195" t="str">
        <f>'UniWorkforce Hourly Timesheet'!BW471</f>
        <v/>
      </c>
      <c r="AE195" t="str">
        <f>'UniWorkforce Hourly Timesheet'!BX471</f>
        <v/>
      </c>
      <c r="AF195" t="str">
        <f>'UniWorkforce Hourly Timesheet'!BY471</f>
        <v/>
      </c>
      <c r="AG195" t="str">
        <f>'UniWorkforce Hourly Timesheet'!BZ471</f>
        <v/>
      </c>
      <c r="AH195" t="str">
        <f>'UniWorkforce Hourly Timesheet'!CA471</f>
        <v/>
      </c>
      <c r="AI195" t="str">
        <f>'UniWorkforce Hourly Timesheet'!CB471</f>
        <v/>
      </c>
      <c r="AJ195" t="str">
        <f>'UniWorkforce Hourly Timesheet'!CG471</f>
        <v/>
      </c>
      <c r="AK195" t="str">
        <f>'UniWorkforce Hourly Timesheet'!CH471</f>
        <v/>
      </c>
      <c r="AL195" t="str">
        <f>'UniWorkforce Hourly Timesheet'!CI471</f>
        <v/>
      </c>
    </row>
    <row r="196" spans="1:38" x14ac:dyDescent="0.25">
      <c r="A196" t="str">
        <f>IF(AND(E195="",E196=""),"",IF(E196="","&lt;EOD&gt;",TEXT('UniWorkforce Hourly Timesheet'!$Y$6,"0000000")))</f>
        <v/>
      </c>
      <c r="B196" t="str">
        <f>IF(E196="","",'UniWorkforce Hourly Timesheet'!$D$4)</f>
        <v/>
      </c>
      <c r="C196" t="str">
        <f>IF(E196="","",'UniWorkforce Hourly Timesheet'!$Y$4)</f>
        <v/>
      </c>
      <c r="D196" t="str">
        <f>IF(E196="","",'UniWorkforce Hourly Timesheet'!$X$113)</f>
        <v/>
      </c>
      <c r="E196" t="str">
        <f>'UniWorkforce Hourly Timesheet'!AX472</f>
        <v/>
      </c>
      <c r="F196" t="str">
        <f>'UniWorkforce Hourly Timesheet'!AY472</f>
        <v/>
      </c>
      <c r="G196" t="str">
        <f>'UniWorkforce Hourly Timesheet'!AZ472</f>
        <v/>
      </c>
      <c r="H196" t="str">
        <f>'UniWorkforce Hourly Timesheet'!BA472</f>
        <v/>
      </c>
      <c r="I196" t="str">
        <f>'UniWorkforce Hourly Timesheet'!BB472</f>
        <v/>
      </c>
      <c r="J196" t="str">
        <f>'UniWorkforce Hourly Timesheet'!BC472</f>
        <v/>
      </c>
      <c r="K196" t="str">
        <f>'UniWorkforce Hourly Timesheet'!BD472</f>
        <v/>
      </c>
      <c r="L196" t="str">
        <f>'UniWorkforce Hourly Timesheet'!BE472</f>
        <v/>
      </c>
      <c r="M196" t="str">
        <f>'UniWorkforce Hourly Timesheet'!BF472</f>
        <v/>
      </c>
      <c r="N196" t="str">
        <f>'UniWorkforce Hourly Timesheet'!BG472</f>
        <v/>
      </c>
      <c r="O196" t="str">
        <f>'UniWorkforce Hourly Timesheet'!BH472</f>
        <v/>
      </c>
      <c r="P196" t="str">
        <f>'UniWorkforce Hourly Timesheet'!BI472</f>
        <v/>
      </c>
      <c r="Q196" t="str">
        <f>'UniWorkforce Hourly Timesheet'!BJ472</f>
        <v/>
      </c>
      <c r="R196" t="str">
        <f>'UniWorkforce Hourly Timesheet'!BK472</f>
        <v/>
      </c>
      <c r="S196" t="str">
        <f>'UniWorkforce Hourly Timesheet'!BL472</f>
        <v/>
      </c>
      <c r="T196" t="str">
        <f>'UniWorkforce Hourly Timesheet'!BM472</f>
        <v/>
      </c>
      <c r="U196" t="str">
        <f>'UniWorkforce Hourly Timesheet'!BN472</f>
        <v/>
      </c>
      <c r="V196" t="str">
        <f>'UniWorkforce Hourly Timesheet'!BO472</f>
        <v/>
      </c>
      <c r="W196" t="str">
        <f>'UniWorkforce Hourly Timesheet'!BP472</f>
        <v/>
      </c>
      <c r="X196" t="str">
        <f>'UniWorkforce Hourly Timesheet'!BQ472</f>
        <v/>
      </c>
      <c r="Y196" t="str">
        <f>'UniWorkforce Hourly Timesheet'!BR472</f>
        <v/>
      </c>
      <c r="Z196" t="str">
        <f>'UniWorkforce Hourly Timesheet'!BS472</f>
        <v/>
      </c>
      <c r="AA196" t="str">
        <f>'UniWorkforce Hourly Timesheet'!BT472</f>
        <v/>
      </c>
      <c r="AB196" t="str">
        <f>'UniWorkforce Hourly Timesheet'!BU472</f>
        <v/>
      </c>
      <c r="AC196" t="str">
        <f>'UniWorkforce Hourly Timesheet'!BV472</f>
        <v/>
      </c>
      <c r="AD196" t="str">
        <f>'UniWorkforce Hourly Timesheet'!BW472</f>
        <v/>
      </c>
      <c r="AE196" t="str">
        <f>'UniWorkforce Hourly Timesheet'!BX472</f>
        <v/>
      </c>
      <c r="AF196" t="str">
        <f>'UniWorkforce Hourly Timesheet'!BY472</f>
        <v/>
      </c>
      <c r="AG196" t="str">
        <f>'UniWorkforce Hourly Timesheet'!BZ472</f>
        <v/>
      </c>
      <c r="AH196" t="str">
        <f>'UniWorkforce Hourly Timesheet'!CA472</f>
        <v/>
      </c>
      <c r="AI196" t="str">
        <f>'UniWorkforce Hourly Timesheet'!CB472</f>
        <v/>
      </c>
      <c r="AJ196" t="str">
        <f>'UniWorkforce Hourly Timesheet'!CG472</f>
        <v/>
      </c>
      <c r="AK196" t="str">
        <f>'UniWorkforce Hourly Timesheet'!CH472</f>
        <v/>
      </c>
      <c r="AL196" t="str">
        <f>'UniWorkforce Hourly Timesheet'!CI472</f>
        <v/>
      </c>
    </row>
    <row r="197" spans="1:38" x14ac:dyDescent="0.25">
      <c r="A197" t="str">
        <f>IF(AND(E196="",E197=""),"",IF(E197="","&lt;EOD&gt;",TEXT('UniWorkforce Hourly Timesheet'!$Y$6,"0000000")))</f>
        <v/>
      </c>
      <c r="B197" t="str">
        <f>IF(E197="","",'UniWorkforce Hourly Timesheet'!$D$4)</f>
        <v/>
      </c>
      <c r="C197" t="str">
        <f>IF(E197="","",'UniWorkforce Hourly Timesheet'!$Y$4)</f>
        <v/>
      </c>
      <c r="D197" t="str">
        <f>IF(E197="","",'UniWorkforce Hourly Timesheet'!$X$113)</f>
        <v/>
      </c>
      <c r="E197" t="str">
        <f>'UniWorkforce Hourly Timesheet'!AX473</f>
        <v/>
      </c>
      <c r="F197" t="str">
        <f>'UniWorkforce Hourly Timesheet'!AY473</f>
        <v/>
      </c>
      <c r="G197" t="str">
        <f>'UniWorkforce Hourly Timesheet'!AZ473</f>
        <v/>
      </c>
      <c r="H197" t="str">
        <f>'UniWorkforce Hourly Timesheet'!BA473</f>
        <v/>
      </c>
      <c r="I197" t="str">
        <f>'UniWorkforce Hourly Timesheet'!BB473</f>
        <v/>
      </c>
      <c r="J197" t="str">
        <f>'UniWorkforce Hourly Timesheet'!BC473</f>
        <v/>
      </c>
      <c r="K197" t="str">
        <f>'UniWorkforce Hourly Timesheet'!BD473</f>
        <v/>
      </c>
      <c r="L197" t="str">
        <f>'UniWorkforce Hourly Timesheet'!BE473</f>
        <v/>
      </c>
      <c r="M197" t="str">
        <f>'UniWorkforce Hourly Timesheet'!BF473</f>
        <v/>
      </c>
      <c r="N197" t="str">
        <f>'UniWorkforce Hourly Timesheet'!BG473</f>
        <v/>
      </c>
      <c r="O197" t="str">
        <f>'UniWorkforce Hourly Timesheet'!BH473</f>
        <v/>
      </c>
      <c r="P197" t="str">
        <f>'UniWorkforce Hourly Timesheet'!BI473</f>
        <v/>
      </c>
      <c r="Q197" t="str">
        <f>'UniWorkforce Hourly Timesheet'!BJ473</f>
        <v/>
      </c>
      <c r="R197" t="str">
        <f>'UniWorkforce Hourly Timesheet'!BK473</f>
        <v/>
      </c>
      <c r="S197" t="str">
        <f>'UniWorkforce Hourly Timesheet'!BL473</f>
        <v/>
      </c>
      <c r="T197" t="str">
        <f>'UniWorkforce Hourly Timesheet'!BM473</f>
        <v/>
      </c>
      <c r="U197" t="str">
        <f>'UniWorkforce Hourly Timesheet'!BN473</f>
        <v/>
      </c>
      <c r="V197" t="str">
        <f>'UniWorkforce Hourly Timesheet'!BO473</f>
        <v/>
      </c>
      <c r="W197" t="str">
        <f>'UniWorkforce Hourly Timesheet'!BP473</f>
        <v/>
      </c>
      <c r="X197" t="str">
        <f>'UniWorkforce Hourly Timesheet'!BQ473</f>
        <v/>
      </c>
      <c r="Y197" t="str">
        <f>'UniWorkforce Hourly Timesheet'!BR473</f>
        <v/>
      </c>
      <c r="Z197" t="str">
        <f>'UniWorkforce Hourly Timesheet'!BS473</f>
        <v/>
      </c>
      <c r="AA197" t="str">
        <f>'UniWorkforce Hourly Timesheet'!BT473</f>
        <v/>
      </c>
      <c r="AB197" t="str">
        <f>'UniWorkforce Hourly Timesheet'!BU473</f>
        <v/>
      </c>
      <c r="AC197" t="str">
        <f>'UniWorkforce Hourly Timesheet'!BV473</f>
        <v/>
      </c>
      <c r="AD197" t="str">
        <f>'UniWorkforce Hourly Timesheet'!BW473</f>
        <v/>
      </c>
      <c r="AE197" t="str">
        <f>'UniWorkforce Hourly Timesheet'!BX473</f>
        <v/>
      </c>
      <c r="AF197" t="str">
        <f>'UniWorkforce Hourly Timesheet'!BY473</f>
        <v/>
      </c>
      <c r="AG197" t="str">
        <f>'UniWorkforce Hourly Timesheet'!BZ473</f>
        <v/>
      </c>
      <c r="AH197" t="str">
        <f>'UniWorkforce Hourly Timesheet'!CA473</f>
        <v/>
      </c>
      <c r="AI197" t="str">
        <f>'UniWorkforce Hourly Timesheet'!CB473</f>
        <v/>
      </c>
      <c r="AJ197" t="str">
        <f>'UniWorkforce Hourly Timesheet'!CG473</f>
        <v/>
      </c>
      <c r="AK197" t="str">
        <f>'UniWorkforce Hourly Timesheet'!CH473</f>
        <v/>
      </c>
      <c r="AL197" t="str">
        <f>'UniWorkforce Hourly Timesheet'!CI473</f>
        <v/>
      </c>
    </row>
    <row r="198" spans="1:38" x14ac:dyDescent="0.25">
      <c r="A198" t="str">
        <f>IF(AND(E197="",E198=""),"",IF(E198="","&lt;EOD&gt;",TEXT('UniWorkforce Hourly Timesheet'!$Y$6,"0000000")))</f>
        <v/>
      </c>
      <c r="B198" t="str">
        <f>IF(E198="","",'UniWorkforce Hourly Timesheet'!$D$4)</f>
        <v/>
      </c>
      <c r="C198" t="str">
        <f>IF(E198="","",'UniWorkforce Hourly Timesheet'!$Y$4)</f>
        <v/>
      </c>
      <c r="D198" t="str">
        <f>IF(E198="","",'UniWorkforce Hourly Timesheet'!$X$113)</f>
        <v/>
      </c>
      <c r="E198" t="str">
        <f>'UniWorkforce Hourly Timesheet'!AX474</f>
        <v/>
      </c>
      <c r="F198" t="str">
        <f>'UniWorkforce Hourly Timesheet'!AY474</f>
        <v/>
      </c>
      <c r="G198" t="str">
        <f>'UniWorkforce Hourly Timesheet'!AZ474</f>
        <v/>
      </c>
      <c r="H198" t="str">
        <f>'UniWorkforce Hourly Timesheet'!BA474</f>
        <v/>
      </c>
      <c r="I198" t="str">
        <f>'UniWorkforce Hourly Timesheet'!BB474</f>
        <v/>
      </c>
      <c r="J198" t="str">
        <f>'UniWorkforce Hourly Timesheet'!BC474</f>
        <v/>
      </c>
      <c r="K198" t="str">
        <f>'UniWorkforce Hourly Timesheet'!BD474</f>
        <v/>
      </c>
      <c r="L198" t="str">
        <f>'UniWorkforce Hourly Timesheet'!BE474</f>
        <v/>
      </c>
      <c r="M198" t="str">
        <f>'UniWorkforce Hourly Timesheet'!BF474</f>
        <v/>
      </c>
      <c r="N198" t="str">
        <f>'UniWorkforce Hourly Timesheet'!BG474</f>
        <v/>
      </c>
      <c r="O198" t="str">
        <f>'UniWorkforce Hourly Timesheet'!BH474</f>
        <v/>
      </c>
      <c r="P198" t="str">
        <f>'UniWorkforce Hourly Timesheet'!BI474</f>
        <v/>
      </c>
      <c r="Q198" t="str">
        <f>'UniWorkforce Hourly Timesheet'!BJ474</f>
        <v/>
      </c>
      <c r="R198" t="str">
        <f>'UniWorkforce Hourly Timesheet'!BK474</f>
        <v/>
      </c>
      <c r="S198" t="str">
        <f>'UniWorkforce Hourly Timesheet'!BL474</f>
        <v/>
      </c>
      <c r="T198" t="str">
        <f>'UniWorkforce Hourly Timesheet'!BM474</f>
        <v/>
      </c>
      <c r="U198" t="str">
        <f>'UniWorkforce Hourly Timesheet'!BN474</f>
        <v/>
      </c>
      <c r="V198" t="str">
        <f>'UniWorkforce Hourly Timesheet'!BO474</f>
        <v/>
      </c>
      <c r="W198" t="str">
        <f>'UniWorkforce Hourly Timesheet'!BP474</f>
        <v/>
      </c>
      <c r="X198" t="str">
        <f>'UniWorkforce Hourly Timesheet'!BQ474</f>
        <v/>
      </c>
      <c r="Y198" t="str">
        <f>'UniWorkforce Hourly Timesheet'!BR474</f>
        <v/>
      </c>
      <c r="Z198" t="str">
        <f>'UniWorkforce Hourly Timesheet'!BS474</f>
        <v/>
      </c>
      <c r="AA198" t="str">
        <f>'UniWorkforce Hourly Timesheet'!BT474</f>
        <v/>
      </c>
      <c r="AB198" t="str">
        <f>'UniWorkforce Hourly Timesheet'!BU474</f>
        <v/>
      </c>
      <c r="AC198" t="str">
        <f>'UniWorkforce Hourly Timesheet'!BV474</f>
        <v/>
      </c>
      <c r="AD198" t="str">
        <f>'UniWorkforce Hourly Timesheet'!BW474</f>
        <v/>
      </c>
      <c r="AE198" t="str">
        <f>'UniWorkforce Hourly Timesheet'!BX474</f>
        <v/>
      </c>
      <c r="AF198" t="str">
        <f>'UniWorkforce Hourly Timesheet'!BY474</f>
        <v/>
      </c>
      <c r="AG198" t="str">
        <f>'UniWorkforce Hourly Timesheet'!BZ474</f>
        <v/>
      </c>
      <c r="AH198" t="str">
        <f>'UniWorkforce Hourly Timesheet'!CA474</f>
        <v/>
      </c>
      <c r="AI198" t="str">
        <f>'UniWorkforce Hourly Timesheet'!CB474</f>
        <v/>
      </c>
      <c r="AJ198" t="str">
        <f>'UniWorkforce Hourly Timesheet'!CG474</f>
        <v/>
      </c>
      <c r="AK198" t="str">
        <f>'UniWorkforce Hourly Timesheet'!CH474</f>
        <v/>
      </c>
      <c r="AL198" t="str">
        <f>'UniWorkforce Hourly Timesheet'!CI474</f>
        <v/>
      </c>
    </row>
    <row r="199" spans="1:38" x14ac:dyDescent="0.25">
      <c r="A199" t="str">
        <f>IF(AND(E198="",E199=""),"",IF(E199="","&lt;EOD&gt;",TEXT('UniWorkforce Hourly Timesheet'!$Y$6,"0000000")))</f>
        <v/>
      </c>
      <c r="B199" t="str">
        <f>IF(E199="","",'UniWorkforce Hourly Timesheet'!$D$4)</f>
        <v/>
      </c>
      <c r="C199" t="str">
        <f>IF(E199="","",'UniWorkforce Hourly Timesheet'!$Y$4)</f>
        <v/>
      </c>
      <c r="D199" t="str">
        <f>IF(E199="","",'UniWorkforce Hourly Timesheet'!$X$113)</f>
        <v/>
      </c>
      <c r="E199" t="str">
        <f>'UniWorkforce Hourly Timesheet'!AX475</f>
        <v/>
      </c>
      <c r="F199" t="str">
        <f>'UniWorkforce Hourly Timesheet'!AY475</f>
        <v/>
      </c>
      <c r="G199" t="str">
        <f>'UniWorkforce Hourly Timesheet'!AZ475</f>
        <v/>
      </c>
      <c r="H199" t="str">
        <f>'UniWorkforce Hourly Timesheet'!BA475</f>
        <v/>
      </c>
      <c r="I199" t="str">
        <f>'UniWorkforce Hourly Timesheet'!BB475</f>
        <v/>
      </c>
      <c r="J199" t="str">
        <f>'UniWorkforce Hourly Timesheet'!BC475</f>
        <v/>
      </c>
      <c r="K199" t="str">
        <f>'UniWorkforce Hourly Timesheet'!BD475</f>
        <v/>
      </c>
      <c r="L199" t="str">
        <f>'UniWorkforce Hourly Timesheet'!BE475</f>
        <v/>
      </c>
      <c r="M199" t="str">
        <f>'UniWorkforce Hourly Timesheet'!BF475</f>
        <v/>
      </c>
      <c r="N199" t="str">
        <f>'UniWorkforce Hourly Timesheet'!BG475</f>
        <v/>
      </c>
      <c r="O199" t="str">
        <f>'UniWorkforce Hourly Timesheet'!BH475</f>
        <v/>
      </c>
      <c r="P199" t="str">
        <f>'UniWorkforce Hourly Timesheet'!BI475</f>
        <v/>
      </c>
      <c r="Q199" t="str">
        <f>'UniWorkforce Hourly Timesheet'!BJ475</f>
        <v/>
      </c>
      <c r="R199" t="str">
        <f>'UniWorkforce Hourly Timesheet'!BK475</f>
        <v/>
      </c>
      <c r="S199" t="str">
        <f>'UniWorkforce Hourly Timesheet'!BL475</f>
        <v/>
      </c>
      <c r="T199" t="str">
        <f>'UniWorkforce Hourly Timesheet'!BM475</f>
        <v/>
      </c>
      <c r="U199" t="str">
        <f>'UniWorkforce Hourly Timesheet'!BN475</f>
        <v/>
      </c>
      <c r="V199" t="str">
        <f>'UniWorkforce Hourly Timesheet'!BO475</f>
        <v/>
      </c>
      <c r="W199" t="str">
        <f>'UniWorkforce Hourly Timesheet'!BP475</f>
        <v/>
      </c>
      <c r="X199" t="str">
        <f>'UniWorkforce Hourly Timesheet'!BQ475</f>
        <v/>
      </c>
      <c r="Y199" t="str">
        <f>'UniWorkforce Hourly Timesheet'!BR475</f>
        <v/>
      </c>
      <c r="Z199" t="str">
        <f>'UniWorkforce Hourly Timesheet'!BS475</f>
        <v/>
      </c>
      <c r="AA199" t="str">
        <f>'UniWorkforce Hourly Timesheet'!BT475</f>
        <v/>
      </c>
      <c r="AB199" t="str">
        <f>'UniWorkforce Hourly Timesheet'!BU475</f>
        <v/>
      </c>
      <c r="AC199" t="str">
        <f>'UniWorkforce Hourly Timesheet'!BV475</f>
        <v/>
      </c>
      <c r="AD199" t="str">
        <f>'UniWorkforce Hourly Timesheet'!BW475</f>
        <v/>
      </c>
      <c r="AE199" t="str">
        <f>'UniWorkforce Hourly Timesheet'!BX475</f>
        <v/>
      </c>
      <c r="AF199" t="str">
        <f>'UniWorkforce Hourly Timesheet'!BY475</f>
        <v/>
      </c>
      <c r="AG199" t="str">
        <f>'UniWorkforce Hourly Timesheet'!BZ475</f>
        <v/>
      </c>
      <c r="AH199" t="str">
        <f>'UniWorkforce Hourly Timesheet'!CA475</f>
        <v/>
      </c>
      <c r="AI199" t="str">
        <f>'UniWorkforce Hourly Timesheet'!CB475</f>
        <v/>
      </c>
      <c r="AJ199" t="str">
        <f>'UniWorkforce Hourly Timesheet'!CG475</f>
        <v/>
      </c>
      <c r="AK199" t="str">
        <f>'UniWorkforce Hourly Timesheet'!CH475</f>
        <v/>
      </c>
      <c r="AL199" t="str">
        <f>'UniWorkforce Hourly Timesheet'!CI475</f>
        <v/>
      </c>
    </row>
    <row r="200" spans="1:38" x14ac:dyDescent="0.25">
      <c r="A200" t="str">
        <f>IF(AND(E199="",E200=""),"",IF(E200="","&lt;EOD&gt;",TEXT('UniWorkforce Hourly Timesheet'!$Y$6,"0000000")))</f>
        <v/>
      </c>
      <c r="B200" t="str">
        <f>IF(E200="","",'UniWorkforce Hourly Timesheet'!$D$4)</f>
        <v/>
      </c>
      <c r="C200" t="str">
        <f>IF(E200="","",'UniWorkforce Hourly Timesheet'!$Y$4)</f>
        <v/>
      </c>
      <c r="D200" t="str">
        <f>IF(E200="","",'UniWorkforce Hourly Timesheet'!$X$113)</f>
        <v/>
      </c>
      <c r="E200" t="str">
        <f>'UniWorkforce Hourly Timesheet'!AX476</f>
        <v/>
      </c>
      <c r="F200" t="str">
        <f>'UniWorkforce Hourly Timesheet'!AY476</f>
        <v/>
      </c>
      <c r="G200" t="str">
        <f>'UniWorkforce Hourly Timesheet'!AZ476</f>
        <v/>
      </c>
      <c r="H200" t="str">
        <f>'UniWorkforce Hourly Timesheet'!BA476</f>
        <v/>
      </c>
      <c r="I200" t="str">
        <f>'UniWorkforce Hourly Timesheet'!BB476</f>
        <v/>
      </c>
      <c r="J200" t="str">
        <f>'UniWorkforce Hourly Timesheet'!BC476</f>
        <v/>
      </c>
      <c r="K200" t="str">
        <f>'UniWorkforce Hourly Timesheet'!BD476</f>
        <v/>
      </c>
      <c r="L200" t="str">
        <f>'UniWorkforce Hourly Timesheet'!BE476</f>
        <v/>
      </c>
      <c r="M200" t="str">
        <f>'UniWorkforce Hourly Timesheet'!BF476</f>
        <v/>
      </c>
      <c r="N200" t="str">
        <f>'UniWorkforce Hourly Timesheet'!BG476</f>
        <v/>
      </c>
      <c r="O200" t="str">
        <f>'UniWorkforce Hourly Timesheet'!BH476</f>
        <v/>
      </c>
      <c r="P200" t="str">
        <f>'UniWorkforce Hourly Timesheet'!BI476</f>
        <v/>
      </c>
      <c r="Q200" t="str">
        <f>'UniWorkforce Hourly Timesheet'!BJ476</f>
        <v/>
      </c>
      <c r="R200" t="str">
        <f>'UniWorkforce Hourly Timesheet'!BK476</f>
        <v/>
      </c>
      <c r="S200" t="str">
        <f>'UniWorkforce Hourly Timesheet'!BL476</f>
        <v/>
      </c>
      <c r="T200" t="str">
        <f>'UniWorkforce Hourly Timesheet'!BM476</f>
        <v/>
      </c>
      <c r="U200" t="str">
        <f>'UniWorkforce Hourly Timesheet'!BN476</f>
        <v/>
      </c>
      <c r="V200" t="str">
        <f>'UniWorkforce Hourly Timesheet'!BO476</f>
        <v/>
      </c>
      <c r="W200" t="str">
        <f>'UniWorkforce Hourly Timesheet'!BP476</f>
        <v/>
      </c>
      <c r="X200" t="str">
        <f>'UniWorkforce Hourly Timesheet'!BQ476</f>
        <v/>
      </c>
      <c r="Y200" t="str">
        <f>'UniWorkforce Hourly Timesheet'!BR476</f>
        <v/>
      </c>
      <c r="Z200" t="str">
        <f>'UniWorkforce Hourly Timesheet'!BS476</f>
        <v/>
      </c>
      <c r="AA200" t="str">
        <f>'UniWorkforce Hourly Timesheet'!BT476</f>
        <v/>
      </c>
      <c r="AB200" t="str">
        <f>'UniWorkforce Hourly Timesheet'!BU476</f>
        <v/>
      </c>
      <c r="AC200" t="str">
        <f>'UniWorkforce Hourly Timesheet'!BV476</f>
        <v/>
      </c>
      <c r="AD200" t="str">
        <f>'UniWorkforce Hourly Timesheet'!BW476</f>
        <v/>
      </c>
      <c r="AE200" t="str">
        <f>'UniWorkforce Hourly Timesheet'!BX476</f>
        <v/>
      </c>
      <c r="AF200" t="str">
        <f>'UniWorkforce Hourly Timesheet'!BY476</f>
        <v/>
      </c>
      <c r="AG200" t="str">
        <f>'UniWorkforce Hourly Timesheet'!BZ476</f>
        <v/>
      </c>
      <c r="AH200" t="str">
        <f>'UniWorkforce Hourly Timesheet'!CA476</f>
        <v/>
      </c>
      <c r="AI200" t="str">
        <f>'UniWorkforce Hourly Timesheet'!CB476</f>
        <v/>
      </c>
      <c r="AJ200" t="str">
        <f>'UniWorkforce Hourly Timesheet'!CG476</f>
        <v/>
      </c>
      <c r="AK200" t="str">
        <f>'UniWorkforce Hourly Timesheet'!CH476</f>
        <v/>
      </c>
      <c r="AL200" t="str">
        <f>'UniWorkforce Hourly Timesheet'!CI476</f>
        <v/>
      </c>
    </row>
    <row r="201" spans="1:38" x14ac:dyDescent="0.25">
      <c r="A201" t="str">
        <f>IF(AND(E200="",E201=""),"",IF(E201="","&lt;EOD&gt;",TEXT('UniWorkforce Hourly Timesheet'!$Y$6,"0000000")))</f>
        <v/>
      </c>
      <c r="B201" t="str">
        <f>IF(E201="","",'UniWorkforce Hourly Timesheet'!$D$4)</f>
        <v/>
      </c>
      <c r="C201" t="str">
        <f>IF(E201="","",'UniWorkforce Hourly Timesheet'!$Y$4)</f>
        <v/>
      </c>
      <c r="D201" t="str">
        <f>IF(E201="","",'UniWorkforce Hourly Timesheet'!$X$113)</f>
        <v/>
      </c>
      <c r="E201" t="str">
        <f>'UniWorkforce Hourly Timesheet'!AX477</f>
        <v/>
      </c>
      <c r="F201" t="str">
        <f>'UniWorkforce Hourly Timesheet'!AY477</f>
        <v/>
      </c>
      <c r="G201" t="str">
        <f>'UniWorkforce Hourly Timesheet'!AZ477</f>
        <v/>
      </c>
      <c r="H201" t="str">
        <f>'UniWorkforce Hourly Timesheet'!BA477</f>
        <v/>
      </c>
      <c r="I201" t="str">
        <f>'UniWorkforce Hourly Timesheet'!BB477</f>
        <v/>
      </c>
      <c r="J201" t="str">
        <f>'UniWorkforce Hourly Timesheet'!BC477</f>
        <v/>
      </c>
      <c r="K201" t="str">
        <f>'UniWorkforce Hourly Timesheet'!BD477</f>
        <v/>
      </c>
      <c r="L201" t="str">
        <f>'UniWorkforce Hourly Timesheet'!BE477</f>
        <v/>
      </c>
      <c r="M201" t="str">
        <f>'UniWorkforce Hourly Timesheet'!BF477</f>
        <v/>
      </c>
      <c r="N201" t="str">
        <f>'UniWorkforce Hourly Timesheet'!BG477</f>
        <v/>
      </c>
      <c r="O201" t="str">
        <f>'UniWorkforce Hourly Timesheet'!BH477</f>
        <v/>
      </c>
      <c r="P201" t="str">
        <f>'UniWorkforce Hourly Timesheet'!BI477</f>
        <v/>
      </c>
      <c r="Q201" t="str">
        <f>'UniWorkforce Hourly Timesheet'!BJ477</f>
        <v/>
      </c>
      <c r="R201" t="str">
        <f>'UniWorkforce Hourly Timesheet'!BK477</f>
        <v/>
      </c>
      <c r="S201" t="str">
        <f>'UniWorkforce Hourly Timesheet'!BL477</f>
        <v/>
      </c>
      <c r="T201" t="str">
        <f>'UniWorkforce Hourly Timesheet'!BM477</f>
        <v/>
      </c>
      <c r="U201" t="str">
        <f>'UniWorkforce Hourly Timesheet'!BN477</f>
        <v/>
      </c>
      <c r="V201" t="str">
        <f>'UniWorkforce Hourly Timesheet'!BO477</f>
        <v/>
      </c>
      <c r="W201" t="str">
        <f>'UniWorkforce Hourly Timesheet'!BP477</f>
        <v/>
      </c>
      <c r="X201" t="str">
        <f>'UniWorkforce Hourly Timesheet'!BQ477</f>
        <v/>
      </c>
      <c r="Y201" t="str">
        <f>'UniWorkforce Hourly Timesheet'!BR477</f>
        <v/>
      </c>
      <c r="Z201" t="str">
        <f>'UniWorkforce Hourly Timesheet'!BS477</f>
        <v/>
      </c>
      <c r="AA201" t="str">
        <f>'UniWorkforce Hourly Timesheet'!BT477</f>
        <v/>
      </c>
      <c r="AB201" t="str">
        <f>'UniWorkforce Hourly Timesheet'!BU477</f>
        <v/>
      </c>
      <c r="AC201" t="str">
        <f>'UniWorkforce Hourly Timesheet'!BV477</f>
        <v/>
      </c>
      <c r="AD201" t="str">
        <f>'UniWorkforce Hourly Timesheet'!BW477</f>
        <v/>
      </c>
      <c r="AE201" t="str">
        <f>'UniWorkforce Hourly Timesheet'!BX477</f>
        <v/>
      </c>
      <c r="AF201" t="str">
        <f>'UniWorkforce Hourly Timesheet'!BY477</f>
        <v/>
      </c>
      <c r="AG201" t="str">
        <f>'UniWorkforce Hourly Timesheet'!BZ477</f>
        <v/>
      </c>
      <c r="AH201" t="str">
        <f>'UniWorkforce Hourly Timesheet'!CA477</f>
        <v/>
      </c>
      <c r="AI201" t="str">
        <f>'UniWorkforce Hourly Timesheet'!CB477</f>
        <v/>
      </c>
      <c r="AJ201" t="str">
        <f>'UniWorkforce Hourly Timesheet'!CG477</f>
        <v/>
      </c>
      <c r="AK201" t="str">
        <f>'UniWorkforce Hourly Timesheet'!CH477</f>
        <v/>
      </c>
      <c r="AL201" t="str">
        <f>'UniWorkforce Hourly Timesheet'!CI477</f>
        <v/>
      </c>
    </row>
    <row r="202" spans="1:38" x14ac:dyDescent="0.25">
      <c r="A202" t="str">
        <f>IF(AND(E201="",E202=""),"",IF(E202="","&lt;EOD&gt;",TEXT('UniWorkforce Hourly Timesheet'!$Y$6,"0000000")))</f>
        <v/>
      </c>
      <c r="B202" t="str">
        <f>IF(E202="","",'UniWorkforce Hourly Timesheet'!$D$4)</f>
        <v/>
      </c>
      <c r="C202" t="str">
        <f>IF(E202="","",'UniWorkforce Hourly Timesheet'!$Y$4)</f>
        <v/>
      </c>
      <c r="D202" t="str">
        <f>IF(E202="","",'UniWorkforce Hourly Timesheet'!$X$113)</f>
        <v/>
      </c>
      <c r="E202" t="str">
        <f>'UniWorkforce Hourly Timesheet'!AX478</f>
        <v/>
      </c>
      <c r="F202" t="str">
        <f>'UniWorkforce Hourly Timesheet'!AY478</f>
        <v/>
      </c>
      <c r="G202" t="str">
        <f>'UniWorkforce Hourly Timesheet'!AZ478</f>
        <v/>
      </c>
      <c r="H202" t="str">
        <f>'UniWorkforce Hourly Timesheet'!BA478</f>
        <v/>
      </c>
      <c r="I202" t="str">
        <f>'UniWorkforce Hourly Timesheet'!BB478</f>
        <v/>
      </c>
      <c r="J202" t="str">
        <f>'UniWorkforce Hourly Timesheet'!BC478</f>
        <v/>
      </c>
      <c r="K202" t="str">
        <f>'UniWorkforce Hourly Timesheet'!BD478</f>
        <v/>
      </c>
      <c r="L202" t="str">
        <f>'UniWorkforce Hourly Timesheet'!BE478</f>
        <v/>
      </c>
      <c r="M202" t="str">
        <f>'UniWorkforce Hourly Timesheet'!BF478</f>
        <v/>
      </c>
      <c r="N202" t="str">
        <f>'UniWorkforce Hourly Timesheet'!BG478</f>
        <v/>
      </c>
      <c r="O202" t="str">
        <f>'UniWorkforce Hourly Timesheet'!BH478</f>
        <v/>
      </c>
      <c r="P202" t="str">
        <f>'UniWorkforce Hourly Timesheet'!BI478</f>
        <v/>
      </c>
      <c r="Q202" t="str">
        <f>'UniWorkforce Hourly Timesheet'!BJ478</f>
        <v/>
      </c>
      <c r="R202" t="str">
        <f>'UniWorkforce Hourly Timesheet'!BK478</f>
        <v/>
      </c>
      <c r="S202" t="str">
        <f>'UniWorkforce Hourly Timesheet'!BL478</f>
        <v/>
      </c>
      <c r="T202" t="str">
        <f>'UniWorkforce Hourly Timesheet'!BM478</f>
        <v/>
      </c>
      <c r="U202" t="str">
        <f>'UniWorkforce Hourly Timesheet'!BN478</f>
        <v/>
      </c>
      <c r="V202" t="str">
        <f>'UniWorkforce Hourly Timesheet'!BO478</f>
        <v/>
      </c>
      <c r="W202" t="str">
        <f>'UniWorkforce Hourly Timesheet'!BP478</f>
        <v/>
      </c>
      <c r="X202" t="str">
        <f>'UniWorkforce Hourly Timesheet'!BQ478</f>
        <v/>
      </c>
      <c r="Y202" t="str">
        <f>'UniWorkforce Hourly Timesheet'!BR478</f>
        <v/>
      </c>
      <c r="Z202" t="str">
        <f>'UniWorkforce Hourly Timesheet'!BS478</f>
        <v/>
      </c>
      <c r="AA202" t="str">
        <f>'UniWorkforce Hourly Timesheet'!BT478</f>
        <v/>
      </c>
      <c r="AB202" t="str">
        <f>'UniWorkforce Hourly Timesheet'!BU478</f>
        <v/>
      </c>
      <c r="AC202" t="str">
        <f>'UniWorkforce Hourly Timesheet'!BV478</f>
        <v/>
      </c>
      <c r="AD202" t="str">
        <f>'UniWorkforce Hourly Timesheet'!BW478</f>
        <v/>
      </c>
      <c r="AE202" t="str">
        <f>'UniWorkforce Hourly Timesheet'!BX478</f>
        <v/>
      </c>
      <c r="AF202" t="str">
        <f>'UniWorkforce Hourly Timesheet'!BY478</f>
        <v/>
      </c>
      <c r="AG202" t="str">
        <f>'UniWorkforce Hourly Timesheet'!BZ478</f>
        <v/>
      </c>
      <c r="AH202" t="str">
        <f>'UniWorkforce Hourly Timesheet'!CA478</f>
        <v/>
      </c>
      <c r="AI202" t="str">
        <f>'UniWorkforce Hourly Timesheet'!CB478</f>
        <v/>
      </c>
      <c r="AJ202" t="str">
        <f>'UniWorkforce Hourly Timesheet'!CG478</f>
        <v/>
      </c>
      <c r="AK202" t="str">
        <f>'UniWorkforce Hourly Timesheet'!CH478</f>
        <v/>
      </c>
      <c r="AL202" t="str">
        <f>'UniWorkforce Hourly Timesheet'!CI478</f>
        <v/>
      </c>
    </row>
  </sheetData>
  <sheetProtection algorithmName="SHA-512" hashValue="KYZzpkzjDS0rtYR33piUcAKYNY05+EuJywoz94p1Hd9FPkLQechRhUYiAEjlE9UPzI+AgF+aYTwsb2ZbVtC73A==" saltValue="GxDLWjQKsIRrTd3bhvO/Ow==" spinCount="100000" sheet="1" objects="1" scenarios="1"/>
  <mergeCells count="1">
    <mergeCell ref="Y1:Z1"/>
  </mergeCells>
  <conditionalFormatting sqref="C1">
    <cfRule type="containsText" dxfId="3"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3" sqref="A3"/>
      <selection pane="bottomLeft" activeCell="A3" sqref="A3"/>
    </sheetView>
  </sheetViews>
  <sheetFormatPr defaultColWidth="9.42578125" defaultRowHeight="15" x14ac:dyDescent="0.25"/>
  <cols>
    <col min="1" max="1" width="32.85546875" style="301" bestFit="1" customWidth="1"/>
    <col min="2" max="2" width="14.140625" style="301" bestFit="1" customWidth="1"/>
    <col min="3" max="3" width="11.28515625" style="301" bestFit="1" customWidth="1"/>
    <col min="4" max="4" width="10.42578125" style="301" bestFit="1" customWidth="1"/>
    <col min="5" max="5" width="6.85546875" style="301" bestFit="1" customWidth="1"/>
    <col min="6" max="7" width="10.7109375" style="301" bestFit="1" customWidth="1"/>
    <col min="8" max="8" width="9.42578125" style="301"/>
    <col min="9" max="9" width="12.5703125" style="301" bestFit="1" customWidth="1"/>
    <col min="10" max="10" width="10.42578125" style="301" bestFit="1" customWidth="1"/>
    <col min="11" max="12" width="9.42578125" style="301"/>
    <col min="13" max="13" width="10.7109375" style="301" bestFit="1" customWidth="1"/>
    <col min="14" max="19" width="9.42578125" style="301"/>
    <col min="20" max="20" width="10.5703125" style="301" bestFit="1" customWidth="1"/>
    <col min="21" max="16384" width="9.42578125" style="301"/>
  </cols>
  <sheetData>
    <row r="1" spans="1:23" ht="45" x14ac:dyDescent="0.25">
      <c r="A1" s="40" t="s">
        <v>290</v>
      </c>
      <c r="B1" s="40" t="s">
        <v>291</v>
      </c>
      <c r="C1" s="40" t="s">
        <v>292</v>
      </c>
      <c r="D1" s="40" t="s">
        <v>293</v>
      </c>
      <c r="E1" s="40" t="s">
        <v>294</v>
      </c>
      <c r="F1" s="40" t="s">
        <v>295</v>
      </c>
      <c r="G1" s="40" t="s">
        <v>296</v>
      </c>
      <c r="I1" s="40" t="s">
        <v>297</v>
      </c>
      <c r="J1" s="40" t="s">
        <v>298</v>
      </c>
      <c r="M1" s="40" t="s">
        <v>299</v>
      </c>
    </row>
    <row r="2" spans="1:23" x14ac:dyDescent="0.25">
      <c r="A2" s="353" t="s">
        <v>86</v>
      </c>
      <c r="B2" s="354">
        <v>45712</v>
      </c>
      <c r="C2" s="354">
        <v>45746</v>
      </c>
      <c r="D2" s="353">
        <v>4</v>
      </c>
      <c r="E2" s="352" t="s">
        <v>824</v>
      </c>
      <c r="F2" s="352">
        <v>45712</v>
      </c>
      <c r="G2" s="352">
        <v>46082</v>
      </c>
      <c r="I2" s="352">
        <v>44774</v>
      </c>
      <c r="J2" s="301" t="s">
        <v>300</v>
      </c>
      <c r="M2" s="352">
        <v>44802</v>
      </c>
      <c r="T2" s="352"/>
    </row>
    <row r="3" spans="1:23" x14ac:dyDescent="0.25">
      <c r="A3" s="353" t="s">
        <v>828</v>
      </c>
      <c r="B3" s="354">
        <v>45712</v>
      </c>
      <c r="C3" s="354">
        <v>45746</v>
      </c>
      <c r="D3" s="353">
        <f>(C3-B3+1)/7</f>
        <v>5</v>
      </c>
      <c r="E3" s="353" t="str">
        <f t="shared" ref="E3:E4" si="0">TEXT(C3,"mmm")&amp;TEXT(C3,"yy")</f>
        <v>Mar25</v>
      </c>
      <c r="F3" s="357"/>
      <c r="I3" s="352">
        <f t="shared" ref="I3:I41" si="1">I2+7</f>
        <v>44781</v>
      </c>
      <c r="J3" s="301" t="s">
        <v>300</v>
      </c>
      <c r="M3" s="352">
        <v>44921</v>
      </c>
      <c r="T3" s="352"/>
    </row>
    <row r="4" spans="1:23" x14ac:dyDescent="0.25">
      <c r="A4" s="353" t="s">
        <v>829</v>
      </c>
      <c r="B4" s="354">
        <v>45747</v>
      </c>
      <c r="C4" s="354">
        <v>45774</v>
      </c>
      <c r="D4" s="353">
        <f t="shared" ref="D3:D4" si="2">(C4-B4+1)/7</f>
        <v>4</v>
      </c>
      <c r="E4" s="353" t="str">
        <f t="shared" si="0"/>
        <v>Apr25</v>
      </c>
      <c r="F4" s="355"/>
      <c r="I4" s="352">
        <f t="shared" si="1"/>
        <v>44788</v>
      </c>
      <c r="J4" s="301" t="s">
        <v>300</v>
      </c>
      <c r="M4" s="352">
        <v>44922</v>
      </c>
      <c r="T4" s="352"/>
      <c r="W4" s="356"/>
    </row>
    <row r="5" spans="1:23" x14ac:dyDescent="0.25">
      <c r="A5" s="353" t="s">
        <v>830</v>
      </c>
      <c r="B5" s="354">
        <v>45775</v>
      </c>
      <c r="C5" s="354">
        <v>45802</v>
      </c>
      <c r="D5" s="353">
        <f t="shared" ref="D5:D13" si="3">(C5-B5+1)/7</f>
        <v>4</v>
      </c>
      <c r="E5" s="353" t="str">
        <f t="shared" ref="E5:E13" si="4">TEXT(C5,"mmm")&amp;TEXT(C5,"yy")</f>
        <v>May25</v>
      </c>
      <c r="F5" s="355"/>
      <c r="I5" s="352">
        <f t="shared" si="1"/>
        <v>44795</v>
      </c>
      <c r="J5" s="301" t="s">
        <v>300</v>
      </c>
      <c r="M5" s="352">
        <v>44928</v>
      </c>
      <c r="T5" s="352"/>
      <c r="W5" s="356"/>
    </row>
    <row r="6" spans="1:23" x14ac:dyDescent="0.25">
      <c r="A6" s="353" t="s">
        <v>831</v>
      </c>
      <c r="B6" s="354">
        <v>45803</v>
      </c>
      <c r="C6" s="354">
        <v>45837</v>
      </c>
      <c r="D6" s="353">
        <f t="shared" si="3"/>
        <v>5</v>
      </c>
      <c r="E6" s="353" t="str">
        <f t="shared" si="4"/>
        <v>Jun25</v>
      </c>
      <c r="F6" s="355"/>
      <c r="I6" s="352">
        <f t="shared" si="1"/>
        <v>44802</v>
      </c>
      <c r="J6" s="301" t="s">
        <v>300</v>
      </c>
      <c r="M6" s="352">
        <v>45023</v>
      </c>
      <c r="T6" s="352"/>
      <c r="W6" s="356"/>
    </row>
    <row r="7" spans="1:23" x14ac:dyDescent="0.25">
      <c r="A7" s="353" t="s">
        <v>832</v>
      </c>
      <c r="B7" s="354">
        <v>45838</v>
      </c>
      <c r="C7" s="354">
        <v>45865</v>
      </c>
      <c r="D7" s="353">
        <f t="shared" si="3"/>
        <v>4</v>
      </c>
      <c r="E7" s="353" t="str">
        <f t="shared" si="4"/>
        <v>Jul25</v>
      </c>
      <c r="F7" s="355"/>
      <c r="I7" s="352">
        <f t="shared" si="1"/>
        <v>44809</v>
      </c>
      <c r="J7" s="301" t="s">
        <v>300</v>
      </c>
      <c r="M7" s="352">
        <v>45026</v>
      </c>
      <c r="T7" s="352"/>
      <c r="W7" s="356"/>
    </row>
    <row r="8" spans="1:23" x14ac:dyDescent="0.25">
      <c r="A8" s="353" t="s">
        <v>835</v>
      </c>
      <c r="B8" s="354">
        <v>45866</v>
      </c>
      <c r="C8" s="354">
        <v>45900</v>
      </c>
      <c r="D8" s="353">
        <f t="shared" si="3"/>
        <v>5</v>
      </c>
      <c r="E8" s="353" t="str">
        <f t="shared" si="4"/>
        <v>Aug25</v>
      </c>
      <c r="F8" s="355"/>
      <c r="I8" s="352">
        <f t="shared" si="1"/>
        <v>44816</v>
      </c>
      <c r="J8" s="301" t="s">
        <v>300</v>
      </c>
      <c r="M8" s="352">
        <v>45047</v>
      </c>
      <c r="T8" s="352"/>
      <c r="W8" s="356"/>
    </row>
    <row r="9" spans="1:23" x14ac:dyDescent="0.25">
      <c r="A9" s="353" t="s">
        <v>837</v>
      </c>
      <c r="B9" s="354">
        <v>45901</v>
      </c>
      <c r="C9" s="354">
        <v>45928</v>
      </c>
      <c r="D9" s="353">
        <f t="shared" si="3"/>
        <v>4</v>
      </c>
      <c r="E9" s="353" t="str">
        <f t="shared" si="4"/>
        <v>Sep25</v>
      </c>
      <c r="F9" s="355"/>
      <c r="I9" s="352">
        <f t="shared" si="1"/>
        <v>44823</v>
      </c>
      <c r="J9" s="301" t="s">
        <v>300</v>
      </c>
      <c r="M9" s="352">
        <v>45054</v>
      </c>
      <c r="T9" s="352"/>
      <c r="W9" s="356"/>
    </row>
    <row r="10" spans="1:23" x14ac:dyDescent="0.25">
      <c r="A10" s="353" t="s">
        <v>836</v>
      </c>
      <c r="B10" s="354">
        <v>45929</v>
      </c>
      <c r="C10" s="354">
        <v>45956</v>
      </c>
      <c r="D10" s="301">
        <f t="shared" si="3"/>
        <v>4</v>
      </c>
      <c r="E10" s="301" t="str">
        <f t="shared" si="4"/>
        <v>Oct25</v>
      </c>
      <c r="F10" s="355"/>
      <c r="I10" s="352">
        <f t="shared" si="1"/>
        <v>44830</v>
      </c>
      <c r="J10" s="301" t="s">
        <v>300</v>
      </c>
      <c r="M10" s="352">
        <v>45075</v>
      </c>
      <c r="T10" s="352"/>
      <c r="W10" s="356"/>
    </row>
    <row r="11" spans="1:23" x14ac:dyDescent="0.25">
      <c r="A11" s="353" t="s">
        <v>838</v>
      </c>
      <c r="B11" s="354">
        <v>45957</v>
      </c>
      <c r="C11" s="354">
        <v>45991</v>
      </c>
      <c r="D11" s="301">
        <f t="shared" si="3"/>
        <v>5</v>
      </c>
      <c r="E11" s="301" t="str">
        <f t="shared" si="4"/>
        <v>Nov25</v>
      </c>
      <c r="F11" s="355"/>
      <c r="G11" s="355"/>
      <c r="I11" s="352">
        <f t="shared" si="1"/>
        <v>44837</v>
      </c>
      <c r="J11" s="301" t="s">
        <v>301</v>
      </c>
      <c r="M11" s="352">
        <v>45166</v>
      </c>
      <c r="T11" s="352"/>
      <c r="W11" s="356"/>
    </row>
    <row r="12" spans="1:23" x14ac:dyDescent="0.25">
      <c r="A12" s="353" t="s">
        <v>839</v>
      </c>
      <c r="B12" s="354">
        <v>45992</v>
      </c>
      <c r="C12" s="354">
        <v>46019</v>
      </c>
      <c r="D12" s="353">
        <f t="shared" si="3"/>
        <v>4</v>
      </c>
      <c r="E12" s="352" t="str">
        <f t="shared" si="4"/>
        <v>Dec25</v>
      </c>
      <c r="F12" s="355"/>
      <c r="G12" s="355"/>
      <c r="I12" s="354">
        <f t="shared" si="1"/>
        <v>44844</v>
      </c>
      <c r="J12" s="353" t="s">
        <v>301</v>
      </c>
      <c r="M12" s="352">
        <v>45285</v>
      </c>
      <c r="T12" s="352"/>
      <c r="W12" s="356"/>
    </row>
    <row r="13" spans="1:23" x14ac:dyDescent="0.25">
      <c r="A13" s="353" t="s">
        <v>840</v>
      </c>
      <c r="B13" s="354">
        <v>46020</v>
      </c>
      <c r="C13" s="354">
        <v>46054</v>
      </c>
      <c r="D13" s="353">
        <f t="shared" si="3"/>
        <v>5</v>
      </c>
      <c r="E13" s="352" t="str">
        <f t="shared" si="4"/>
        <v>Feb26</v>
      </c>
      <c r="F13" s="355"/>
      <c r="G13" s="355"/>
      <c r="I13" s="354">
        <f t="shared" si="1"/>
        <v>44851</v>
      </c>
      <c r="J13" s="353" t="s">
        <v>301</v>
      </c>
      <c r="M13" s="352">
        <v>45286</v>
      </c>
      <c r="T13" s="352"/>
      <c r="W13" s="356"/>
    </row>
    <row r="14" spans="1:23" x14ac:dyDescent="0.25">
      <c r="A14" s="353" t="s">
        <v>841</v>
      </c>
      <c r="B14" s="354">
        <v>46055</v>
      </c>
      <c r="C14" s="354">
        <v>46082</v>
      </c>
      <c r="D14" s="353">
        <f t="shared" ref="D14:D21" si="5">(C14-B14+1)/7</f>
        <v>4</v>
      </c>
      <c r="E14" s="352" t="str">
        <f t="shared" ref="E14:E21" si="6">TEXT(C14,"mmm")&amp;TEXT(C14,"yy")</f>
        <v>Mar26</v>
      </c>
      <c r="F14" s="355"/>
      <c r="G14" s="355"/>
      <c r="I14" s="354">
        <f t="shared" si="1"/>
        <v>44858</v>
      </c>
      <c r="J14" s="353" t="s">
        <v>301</v>
      </c>
      <c r="M14" s="352">
        <v>45292</v>
      </c>
      <c r="T14" s="352"/>
      <c r="W14" s="356"/>
    </row>
    <row r="15" spans="1:23" x14ac:dyDescent="0.25">
      <c r="A15" s="353"/>
      <c r="B15" s="354"/>
      <c r="C15" s="354"/>
      <c r="D15" s="353"/>
      <c r="E15" s="352"/>
      <c r="G15" s="355"/>
      <c r="H15" s="355"/>
      <c r="I15" s="354">
        <f t="shared" si="1"/>
        <v>44865</v>
      </c>
      <c r="J15" s="353" t="s">
        <v>301</v>
      </c>
      <c r="M15" s="352">
        <v>45380</v>
      </c>
      <c r="T15" s="352"/>
    </row>
    <row r="16" spans="1:23" x14ac:dyDescent="0.25">
      <c r="A16" s="353"/>
      <c r="B16" s="354"/>
      <c r="C16" s="354"/>
      <c r="D16" s="353"/>
      <c r="E16" s="352"/>
      <c r="G16" s="355"/>
      <c r="H16" s="355"/>
      <c r="I16" s="354">
        <f t="shared" si="1"/>
        <v>44872</v>
      </c>
      <c r="J16" s="353" t="s">
        <v>301</v>
      </c>
      <c r="M16" s="352">
        <v>45383</v>
      </c>
      <c r="T16" s="352"/>
    </row>
    <row r="17" spans="1:20" x14ac:dyDescent="0.25">
      <c r="A17" s="353"/>
      <c r="B17" s="354"/>
      <c r="C17" s="354"/>
      <c r="D17" s="353"/>
      <c r="E17" s="352"/>
      <c r="G17" s="355"/>
      <c r="H17" s="355"/>
      <c r="I17" s="354">
        <f t="shared" si="1"/>
        <v>44879</v>
      </c>
      <c r="J17" s="353" t="s">
        <v>301</v>
      </c>
      <c r="M17" s="352">
        <v>45418</v>
      </c>
      <c r="T17" s="352"/>
    </row>
    <row r="18" spans="1:20" x14ac:dyDescent="0.25">
      <c r="A18" s="353"/>
      <c r="B18" s="354"/>
      <c r="C18" s="354"/>
      <c r="D18" s="353"/>
      <c r="E18" s="352"/>
      <c r="G18" s="355"/>
      <c r="H18" s="355"/>
      <c r="I18" s="354">
        <f t="shared" si="1"/>
        <v>44886</v>
      </c>
      <c r="J18" s="353" t="s">
        <v>301</v>
      </c>
      <c r="M18" s="352">
        <v>45439</v>
      </c>
      <c r="T18" s="352"/>
    </row>
    <row r="19" spans="1:20" x14ac:dyDescent="0.25">
      <c r="A19" s="353"/>
      <c r="B19" s="354"/>
      <c r="C19" s="354"/>
      <c r="D19" s="353"/>
      <c r="E19" s="352"/>
      <c r="G19" s="355"/>
      <c r="H19" s="355"/>
      <c r="I19" s="354">
        <f t="shared" si="1"/>
        <v>44893</v>
      </c>
      <c r="J19" s="353" t="s">
        <v>301</v>
      </c>
      <c r="M19" s="352">
        <v>45530</v>
      </c>
      <c r="T19" s="352"/>
    </row>
    <row r="20" spans="1:20" x14ac:dyDescent="0.25">
      <c r="A20" s="353"/>
      <c r="B20" s="354"/>
      <c r="C20" s="354"/>
      <c r="D20" s="353"/>
      <c r="E20" s="352"/>
      <c r="G20" s="355"/>
      <c r="H20" s="355"/>
      <c r="I20" s="354">
        <f t="shared" si="1"/>
        <v>44900</v>
      </c>
      <c r="J20" s="353" t="s">
        <v>301</v>
      </c>
      <c r="M20" s="352">
        <v>45651</v>
      </c>
      <c r="T20" s="352"/>
    </row>
    <row r="21" spans="1:20" x14ac:dyDescent="0.25">
      <c r="A21" s="353"/>
      <c r="B21" s="354"/>
      <c r="C21" s="354"/>
      <c r="D21" s="353"/>
      <c r="E21" s="352"/>
      <c r="G21" s="355"/>
      <c r="H21" s="355"/>
      <c r="I21" s="354">
        <f t="shared" si="1"/>
        <v>44907</v>
      </c>
      <c r="J21" s="353" t="s">
        <v>301</v>
      </c>
      <c r="M21" s="352">
        <v>45652</v>
      </c>
      <c r="T21" s="352"/>
    </row>
    <row r="22" spans="1:20" x14ac:dyDescent="0.25">
      <c r="A22" s="353"/>
      <c r="B22" s="354"/>
      <c r="C22" s="354"/>
      <c r="D22" s="353"/>
      <c r="E22" s="352"/>
      <c r="H22" s="355"/>
      <c r="I22" s="354">
        <f t="shared" si="1"/>
        <v>44914</v>
      </c>
      <c r="J22" s="353" t="s">
        <v>300</v>
      </c>
      <c r="M22" s="352">
        <v>45658</v>
      </c>
      <c r="T22" s="352"/>
    </row>
    <row r="23" spans="1:20" x14ac:dyDescent="0.25">
      <c r="A23" s="353"/>
      <c r="B23" s="354"/>
      <c r="C23" s="354"/>
      <c r="D23" s="353"/>
      <c r="E23" s="352"/>
      <c r="H23" s="355"/>
      <c r="I23" s="354">
        <f t="shared" si="1"/>
        <v>44921</v>
      </c>
      <c r="J23" s="353" t="s">
        <v>300</v>
      </c>
      <c r="M23" s="352">
        <v>45765</v>
      </c>
      <c r="T23" s="352"/>
    </row>
    <row r="24" spans="1:20" x14ac:dyDescent="0.25">
      <c r="A24" s="353"/>
      <c r="B24" s="354"/>
      <c r="C24" s="354"/>
      <c r="D24" s="353"/>
      <c r="E24" s="352"/>
      <c r="H24" s="355"/>
      <c r="I24" s="354">
        <f t="shared" si="1"/>
        <v>44928</v>
      </c>
      <c r="J24" s="353" t="s">
        <v>300</v>
      </c>
      <c r="M24" s="352">
        <v>45768</v>
      </c>
      <c r="T24" s="352"/>
    </row>
    <row r="25" spans="1:20" x14ac:dyDescent="0.25">
      <c r="A25" s="353"/>
      <c r="B25" s="354"/>
      <c r="C25" s="354"/>
      <c r="D25" s="353"/>
      <c r="E25" s="352"/>
      <c r="I25" s="354">
        <f t="shared" si="1"/>
        <v>44935</v>
      </c>
      <c r="J25" s="353" t="s">
        <v>301</v>
      </c>
      <c r="M25" s="352">
        <v>45782</v>
      </c>
      <c r="T25" s="352"/>
    </row>
    <row r="26" spans="1:20" x14ac:dyDescent="0.25">
      <c r="A26" s="353"/>
      <c r="B26" s="352"/>
      <c r="C26" s="352"/>
      <c r="D26" s="353"/>
      <c r="E26" s="352"/>
      <c r="I26" s="354">
        <f t="shared" si="1"/>
        <v>44942</v>
      </c>
      <c r="J26" s="353" t="s">
        <v>301</v>
      </c>
      <c r="M26" s="352">
        <v>45803</v>
      </c>
      <c r="T26" s="352"/>
    </row>
    <row r="27" spans="1:20" x14ac:dyDescent="0.25">
      <c r="B27" s="352"/>
      <c r="C27" s="352"/>
      <c r="I27" s="354">
        <f t="shared" si="1"/>
        <v>44949</v>
      </c>
      <c r="J27" s="353" t="s">
        <v>301</v>
      </c>
      <c r="M27" s="352">
        <v>45894</v>
      </c>
      <c r="T27" s="352"/>
    </row>
    <row r="28" spans="1:20" x14ac:dyDescent="0.25">
      <c r="B28" s="352"/>
      <c r="C28" s="352"/>
      <c r="I28" s="354">
        <f t="shared" si="1"/>
        <v>44956</v>
      </c>
      <c r="J28" s="353" t="s">
        <v>301</v>
      </c>
      <c r="M28" s="352">
        <v>46016</v>
      </c>
      <c r="T28" s="352"/>
    </row>
    <row r="29" spans="1:20" x14ac:dyDescent="0.25">
      <c r="B29" s="352"/>
      <c r="C29" s="352"/>
      <c r="I29" s="354">
        <f t="shared" si="1"/>
        <v>44963</v>
      </c>
      <c r="J29" s="353" t="s">
        <v>301</v>
      </c>
      <c r="M29" s="352">
        <v>46017</v>
      </c>
      <c r="T29" s="352"/>
    </row>
    <row r="30" spans="1:20" x14ac:dyDescent="0.25">
      <c r="B30" s="352"/>
      <c r="C30" s="352"/>
      <c r="I30" s="354">
        <f t="shared" si="1"/>
        <v>44970</v>
      </c>
      <c r="J30" s="353" t="s">
        <v>301</v>
      </c>
      <c r="M30" s="352">
        <v>46023</v>
      </c>
      <c r="T30" s="352"/>
    </row>
    <row r="31" spans="1:20" x14ac:dyDescent="0.25">
      <c r="I31" s="354">
        <f t="shared" si="1"/>
        <v>44977</v>
      </c>
      <c r="J31" s="353" t="s">
        <v>301</v>
      </c>
      <c r="M31" s="352"/>
      <c r="T31" s="352"/>
    </row>
    <row r="32" spans="1:20" x14ac:dyDescent="0.25">
      <c r="I32" s="354">
        <f t="shared" si="1"/>
        <v>44984</v>
      </c>
      <c r="J32" s="353" t="s">
        <v>301</v>
      </c>
      <c r="M32" s="352"/>
      <c r="T32" s="352"/>
    </row>
    <row r="33" spans="9:20" x14ac:dyDescent="0.25">
      <c r="I33" s="354">
        <f t="shared" si="1"/>
        <v>44991</v>
      </c>
      <c r="J33" s="353" t="s">
        <v>301</v>
      </c>
      <c r="M33" s="352"/>
      <c r="T33" s="352"/>
    </row>
    <row r="34" spans="9:20" x14ac:dyDescent="0.25">
      <c r="I34" s="354">
        <f t="shared" si="1"/>
        <v>44998</v>
      </c>
      <c r="J34" s="353" t="s">
        <v>301</v>
      </c>
      <c r="M34" s="352"/>
      <c r="T34" s="352"/>
    </row>
    <row r="35" spans="9:20" x14ac:dyDescent="0.25">
      <c r="I35" s="354">
        <f t="shared" si="1"/>
        <v>45005</v>
      </c>
      <c r="J35" s="353" t="s">
        <v>301</v>
      </c>
      <c r="M35" s="352"/>
      <c r="T35" s="352"/>
    </row>
    <row r="36" spans="9:20" x14ac:dyDescent="0.25">
      <c r="I36" s="354">
        <f t="shared" si="1"/>
        <v>45012</v>
      </c>
      <c r="J36" s="353" t="s">
        <v>300</v>
      </c>
      <c r="M36" s="352"/>
      <c r="T36" s="352"/>
    </row>
    <row r="37" spans="9:20" x14ac:dyDescent="0.25">
      <c r="I37" s="354">
        <f t="shared" si="1"/>
        <v>45019</v>
      </c>
      <c r="J37" s="353" t="s">
        <v>300</v>
      </c>
      <c r="M37" s="352"/>
      <c r="T37" s="352"/>
    </row>
    <row r="38" spans="9:20" x14ac:dyDescent="0.25">
      <c r="I38" s="354">
        <f t="shared" si="1"/>
        <v>45026</v>
      </c>
      <c r="J38" s="353" t="s">
        <v>300</v>
      </c>
      <c r="M38" s="352"/>
      <c r="T38" s="352"/>
    </row>
    <row r="39" spans="9:20" x14ac:dyDescent="0.25">
      <c r="I39" s="354">
        <f t="shared" si="1"/>
        <v>45033</v>
      </c>
      <c r="J39" s="353" t="s">
        <v>300</v>
      </c>
      <c r="K39" s="353"/>
      <c r="L39" s="353"/>
      <c r="M39" s="354"/>
      <c r="T39" s="352"/>
    </row>
    <row r="40" spans="9:20" x14ac:dyDescent="0.25">
      <c r="I40" s="354">
        <f t="shared" si="1"/>
        <v>45040</v>
      </c>
      <c r="J40" s="353" t="s">
        <v>301</v>
      </c>
      <c r="K40" s="353"/>
      <c r="L40" s="353"/>
      <c r="M40" s="354"/>
      <c r="T40" s="352"/>
    </row>
    <row r="41" spans="9:20" x14ac:dyDescent="0.25">
      <c r="I41" s="354">
        <f t="shared" si="1"/>
        <v>45047</v>
      </c>
      <c r="J41" s="353" t="s">
        <v>301</v>
      </c>
      <c r="K41" s="353"/>
      <c r="L41" s="353"/>
      <c r="M41" s="354"/>
      <c r="T41" s="352"/>
    </row>
    <row r="42" spans="9:20" x14ac:dyDescent="0.25">
      <c r="I42" s="354">
        <f t="shared" ref="I42:I105" si="7">I41+7</f>
        <v>45054</v>
      </c>
      <c r="J42" s="353" t="s">
        <v>301</v>
      </c>
      <c r="K42" s="353"/>
      <c r="L42" s="353"/>
      <c r="M42" s="354"/>
      <c r="T42" s="352"/>
    </row>
    <row r="43" spans="9:20" x14ac:dyDescent="0.25">
      <c r="I43" s="354">
        <f t="shared" si="7"/>
        <v>45061</v>
      </c>
      <c r="J43" s="353" t="s">
        <v>301</v>
      </c>
      <c r="K43" s="353"/>
      <c r="L43" s="353"/>
      <c r="M43" s="354"/>
      <c r="T43" s="352"/>
    </row>
    <row r="44" spans="9:20" x14ac:dyDescent="0.25">
      <c r="I44" s="354">
        <f t="shared" si="7"/>
        <v>45068</v>
      </c>
      <c r="J44" s="353" t="s">
        <v>301</v>
      </c>
      <c r="K44" s="353"/>
      <c r="L44" s="353"/>
      <c r="M44" s="354"/>
      <c r="T44" s="352"/>
    </row>
    <row r="45" spans="9:20" x14ac:dyDescent="0.25">
      <c r="I45" s="354">
        <f t="shared" si="7"/>
        <v>45075</v>
      </c>
      <c r="J45" s="353" t="s">
        <v>301</v>
      </c>
      <c r="K45" s="353"/>
      <c r="L45" s="353"/>
      <c r="M45" s="354"/>
      <c r="T45" s="352"/>
    </row>
    <row r="46" spans="9:20" x14ac:dyDescent="0.25">
      <c r="I46" s="354">
        <f t="shared" si="7"/>
        <v>45082</v>
      </c>
      <c r="J46" s="353" t="s">
        <v>301</v>
      </c>
      <c r="K46" s="353"/>
      <c r="L46" s="353"/>
      <c r="M46" s="354"/>
      <c r="T46" s="352"/>
    </row>
    <row r="47" spans="9:20" x14ac:dyDescent="0.25">
      <c r="I47" s="354">
        <f t="shared" si="7"/>
        <v>45089</v>
      </c>
      <c r="J47" s="353" t="s">
        <v>301</v>
      </c>
      <c r="K47" s="353"/>
      <c r="L47" s="353"/>
      <c r="M47" s="353"/>
      <c r="T47" s="352"/>
    </row>
    <row r="48" spans="9:20" x14ac:dyDescent="0.25">
      <c r="I48" s="354">
        <f t="shared" si="7"/>
        <v>45096</v>
      </c>
      <c r="J48" s="353" t="s">
        <v>300</v>
      </c>
      <c r="K48" s="353"/>
      <c r="L48" s="353"/>
      <c r="M48" s="353"/>
      <c r="T48" s="352"/>
    </row>
    <row r="49" spans="9:20" x14ac:dyDescent="0.25">
      <c r="I49" s="354">
        <f t="shared" si="7"/>
        <v>45103</v>
      </c>
      <c r="J49" s="353" t="s">
        <v>300</v>
      </c>
      <c r="K49" s="353"/>
      <c r="L49" s="353"/>
      <c r="M49" s="353"/>
      <c r="T49" s="352"/>
    </row>
    <row r="50" spans="9:20" x14ac:dyDescent="0.25">
      <c r="I50" s="354">
        <f t="shared" si="7"/>
        <v>45110</v>
      </c>
      <c r="J50" s="353" t="s">
        <v>300</v>
      </c>
      <c r="K50" s="353"/>
      <c r="L50" s="353"/>
      <c r="M50" s="353"/>
      <c r="T50" s="352"/>
    </row>
    <row r="51" spans="9:20" x14ac:dyDescent="0.25">
      <c r="I51" s="354">
        <f t="shared" si="7"/>
        <v>45117</v>
      </c>
      <c r="J51" s="353" t="s">
        <v>300</v>
      </c>
      <c r="K51" s="353"/>
      <c r="L51" s="353"/>
      <c r="M51" s="353"/>
      <c r="T51" s="352"/>
    </row>
    <row r="52" spans="9:20" x14ac:dyDescent="0.25">
      <c r="I52" s="354">
        <f t="shared" si="7"/>
        <v>45124</v>
      </c>
      <c r="J52" s="353" t="s">
        <v>300</v>
      </c>
      <c r="K52" s="353"/>
      <c r="L52" s="353"/>
      <c r="M52" s="353"/>
      <c r="T52" s="352"/>
    </row>
    <row r="53" spans="9:20" x14ac:dyDescent="0.25">
      <c r="I53" s="354">
        <f t="shared" si="7"/>
        <v>45131</v>
      </c>
      <c r="J53" s="353" t="s">
        <v>300</v>
      </c>
      <c r="K53" s="353"/>
      <c r="L53" s="353"/>
      <c r="M53" s="353"/>
      <c r="T53" s="352"/>
    </row>
    <row r="54" spans="9:20" x14ac:dyDescent="0.25">
      <c r="I54" s="354">
        <f t="shared" si="7"/>
        <v>45138</v>
      </c>
      <c r="J54" s="353" t="s">
        <v>300</v>
      </c>
      <c r="K54" s="353"/>
      <c r="L54" s="353"/>
      <c r="M54" s="353"/>
      <c r="T54" s="352"/>
    </row>
    <row r="55" spans="9:20" x14ac:dyDescent="0.25">
      <c r="I55" s="354">
        <f t="shared" si="7"/>
        <v>45145</v>
      </c>
      <c r="J55" s="353" t="s">
        <v>300</v>
      </c>
      <c r="K55" s="353"/>
      <c r="L55" s="353"/>
      <c r="M55" s="353"/>
      <c r="T55" s="352"/>
    </row>
    <row r="56" spans="9:20" x14ac:dyDescent="0.25">
      <c r="I56" s="354">
        <f t="shared" si="7"/>
        <v>45152</v>
      </c>
      <c r="J56" s="353" t="s">
        <v>300</v>
      </c>
      <c r="K56" s="353"/>
      <c r="L56" s="353"/>
      <c r="M56" s="353"/>
      <c r="T56" s="352"/>
    </row>
    <row r="57" spans="9:20" x14ac:dyDescent="0.25">
      <c r="I57" s="354">
        <f t="shared" si="7"/>
        <v>45159</v>
      </c>
      <c r="J57" s="353" t="s">
        <v>300</v>
      </c>
      <c r="K57" s="353"/>
      <c r="L57" s="353"/>
      <c r="M57" s="353"/>
      <c r="T57" s="352"/>
    </row>
    <row r="58" spans="9:20" x14ac:dyDescent="0.25">
      <c r="I58" s="354">
        <f t="shared" si="7"/>
        <v>45166</v>
      </c>
      <c r="J58" s="353" t="s">
        <v>300</v>
      </c>
      <c r="K58" s="353"/>
      <c r="L58" s="353"/>
      <c r="M58" s="353"/>
      <c r="T58" s="352"/>
    </row>
    <row r="59" spans="9:20" x14ac:dyDescent="0.25">
      <c r="I59" s="354">
        <f t="shared" si="7"/>
        <v>45173</v>
      </c>
      <c r="J59" s="353" t="s">
        <v>300</v>
      </c>
      <c r="K59" s="353"/>
      <c r="L59" s="353"/>
      <c r="M59" s="353"/>
      <c r="T59" s="352"/>
    </row>
    <row r="60" spans="9:20" x14ac:dyDescent="0.25">
      <c r="I60" s="354">
        <f t="shared" si="7"/>
        <v>45180</v>
      </c>
      <c r="J60" s="353" t="s">
        <v>300</v>
      </c>
      <c r="K60" s="353"/>
      <c r="L60" s="353"/>
      <c r="M60" s="353"/>
      <c r="T60" s="352"/>
    </row>
    <row r="61" spans="9:20" x14ac:dyDescent="0.25">
      <c r="I61" s="354">
        <f t="shared" si="7"/>
        <v>45187</v>
      </c>
      <c r="J61" s="353" t="s">
        <v>300</v>
      </c>
      <c r="K61" s="353"/>
      <c r="L61" s="353"/>
      <c r="M61" s="353"/>
      <c r="T61" s="352"/>
    </row>
    <row r="62" spans="9:20" x14ac:dyDescent="0.25">
      <c r="I62" s="354">
        <f t="shared" si="7"/>
        <v>45194</v>
      </c>
      <c r="J62" s="353" t="s">
        <v>300</v>
      </c>
      <c r="K62" s="353"/>
      <c r="L62" s="353"/>
      <c r="M62" s="353"/>
      <c r="T62" s="352"/>
    </row>
    <row r="63" spans="9:20" x14ac:dyDescent="0.25">
      <c r="I63" s="354">
        <f t="shared" si="7"/>
        <v>45201</v>
      </c>
      <c r="J63" s="353" t="s">
        <v>301</v>
      </c>
      <c r="K63" s="353"/>
      <c r="L63" s="353"/>
      <c r="M63" s="353"/>
      <c r="T63" s="352"/>
    </row>
    <row r="64" spans="9:20" x14ac:dyDescent="0.25">
      <c r="I64" s="354">
        <f t="shared" si="7"/>
        <v>45208</v>
      </c>
      <c r="J64" s="353" t="s">
        <v>301</v>
      </c>
      <c r="K64" s="353"/>
      <c r="L64" s="353"/>
      <c r="M64" s="353"/>
      <c r="T64" s="352"/>
    </row>
    <row r="65" spans="9:20" x14ac:dyDescent="0.25">
      <c r="I65" s="354">
        <f t="shared" si="7"/>
        <v>45215</v>
      </c>
      <c r="J65" s="353" t="s">
        <v>301</v>
      </c>
      <c r="K65" s="353"/>
      <c r="L65" s="353"/>
      <c r="M65" s="353"/>
      <c r="T65" s="352"/>
    </row>
    <row r="66" spans="9:20" x14ac:dyDescent="0.25">
      <c r="I66" s="354">
        <f t="shared" si="7"/>
        <v>45222</v>
      </c>
      <c r="J66" s="353" t="s">
        <v>301</v>
      </c>
      <c r="K66" s="353"/>
      <c r="L66" s="353"/>
      <c r="M66" s="353"/>
      <c r="T66" s="352"/>
    </row>
    <row r="67" spans="9:20" x14ac:dyDescent="0.25">
      <c r="I67" s="354">
        <f t="shared" si="7"/>
        <v>45229</v>
      </c>
      <c r="J67" s="353" t="s">
        <v>301</v>
      </c>
      <c r="K67" s="353"/>
      <c r="L67" s="353"/>
      <c r="M67" s="353"/>
      <c r="T67" s="352"/>
    </row>
    <row r="68" spans="9:20" x14ac:dyDescent="0.25">
      <c r="I68" s="354">
        <f t="shared" si="7"/>
        <v>45236</v>
      </c>
      <c r="J68" s="353" t="s">
        <v>301</v>
      </c>
      <c r="K68" s="353"/>
      <c r="L68" s="353"/>
      <c r="M68" s="353"/>
      <c r="T68" s="352"/>
    </row>
    <row r="69" spans="9:20" x14ac:dyDescent="0.25">
      <c r="I69" s="354">
        <f t="shared" si="7"/>
        <v>45243</v>
      </c>
      <c r="J69" s="353" t="s">
        <v>301</v>
      </c>
      <c r="K69" s="353"/>
      <c r="L69" s="353"/>
      <c r="M69" s="353"/>
      <c r="T69" s="352"/>
    </row>
    <row r="70" spans="9:20" x14ac:dyDescent="0.25">
      <c r="I70" s="354">
        <f t="shared" si="7"/>
        <v>45250</v>
      </c>
      <c r="J70" s="353" t="s">
        <v>301</v>
      </c>
      <c r="K70" s="353"/>
      <c r="L70" s="353"/>
      <c r="M70" s="353"/>
      <c r="T70" s="352"/>
    </row>
    <row r="71" spans="9:20" x14ac:dyDescent="0.25">
      <c r="I71" s="354">
        <f t="shared" si="7"/>
        <v>45257</v>
      </c>
      <c r="J71" s="353" t="s">
        <v>301</v>
      </c>
      <c r="K71" s="353"/>
      <c r="L71" s="353"/>
      <c r="M71" s="353"/>
      <c r="T71" s="352"/>
    </row>
    <row r="72" spans="9:20" x14ac:dyDescent="0.25">
      <c r="I72" s="354">
        <f t="shared" si="7"/>
        <v>45264</v>
      </c>
      <c r="J72" s="353" t="s">
        <v>301</v>
      </c>
      <c r="K72" s="353"/>
      <c r="L72" s="353"/>
      <c r="M72" s="353"/>
      <c r="T72" s="352"/>
    </row>
    <row r="73" spans="9:20" x14ac:dyDescent="0.25">
      <c r="I73" s="354">
        <f t="shared" si="7"/>
        <v>45271</v>
      </c>
      <c r="J73" s="353" t="s">
        <v>301</v>
      </c>
      <c r="K73" s="353"/>
      <c r="L73" s="353"/>
      <c r="M73" s="353"/>
      <c r="T73" s="352"/>
    </row>
    <row r="74" spans="9:20" x14ac:dyDescent="0.25">
      <c r="I74" s="354">
        <f t="shared" si="7"/>
        <v>45278</v>
      </c>
      <c r="J74" s="353" t="s">
        <v>300</v>
      </c>
      <c r="K74" s="353"/>
      <c r="L74" s="353"/>
      <c r="M74" s="353"/>
      <c r="T74" s="352"/>
    </row>
    <row r="75" spans="9:20" x14ac:dyDescent="0.25">
      <c r="I75" s="354">
        <f t="shared" si="7"/>
        <v>45285</v>
      </c>
      <c r="J75" s="353" t="s">
        <v>300</v>
      </c>
      <c r="K75" s="353"/>
      <c r="L75" s="353"/>
      <c r="M75" s="353"/>
      <c r="T75" s="352"/>
    </row>
    <row r="76" spans="9:20" x14ac:dyDescent="0.25">
      <c r="I76" s="354">
        <f t="shared" si="7"/>
        <v>45292</v>
      </c>
      <c r="J76" s="353" t="s">
        <v>300</v>
      </c>
      <c r="K76" s="353"/>
      <c r="L76" s="353"/>
      <c r="M76" s="353"/>
      <c r="T76" s="352"/>
    </row>
    <row r="77" spans="9:20" x14ac:dyDescent="0.25">
      <c r="I77" s="354">
        <f t="shared" si="7"/>
        <v>45299</v>
      </c>
      <c r="J77" s="353" t="s">
        <v>301</v>
      </c>
      <c r="K77" s="353"/>
      <c r="L77" s="353"/>
      <c r="M77" s="353"/>
      <c r="T77" s="352"/>
    </row>
    <row r="78" spans="9:20" x14ac:dyDescent="0.25">
      <c r="I78" s="354">
        <f t="shared" si="7"/>
        <v>45306</v>
      </c>
      <c r="J78" s="353" t="s">
        <v>301</v>
      </c>
      <c r="K78" s="353"/>
      <c r="L78" s="353"/>
      <c r="M78" s="353"/>
      <c r="T78" s="352"/>
    </row>
    <row r="79" spans="9:20" x14ac:dyDescent="0.25">
      <c r="I79" s="354">
        <f t="shared" si="7"/>
        <v>45313</v>
      </c>
      <c r="J79" s="353" t="s">
        <v>301</v>
      </c>
      <c r="K79" s="353"/>
      <c r="L79" s="353"/>
      <c r="M79" s="353"/>
      <c r="T79" s="352"/>
    </row>
    <row r="80" spans="9:20" x14ac:dyDescent="0.25">
      <c r="I80" s="354">
        <f t="shared" si="7"/>
        <v>45320</v>
      </c>
      <c r="J80" s="353" t="s">
        <v>301</v>
      </c>
      <c r="K80" s="353"/>
      <c r="L80" s="353"/>
      <c r="M80" s="353"/>
      <c r="T80" s="352"/>
    </row>
    <row r="81" spans="9:20" x14ac:dyDescent="0.25">
      <c r="I81" s="354">
        <f t="shared" si="7"/>
        <v>45327</v>
      </c>
      <c r="J81" s="353" t="s">
        <v>301</v>
      </c>
      <c r="K81" s="353"/>
      <c r="L81" s="353"/>
      <c r="M81" s="353"/>
      <c r="T81" s="352"/>
    </row>
    <row r="82" spans="9:20" x14ac:dyDescent="0.25">
      <c r="I82" s="354">
        <f t="shared" si="7"/>
        <v>45334</v>
      </c>
      <c r="J82" s="353" t="s">
        <v>301</v>
      </c>
      <c r="K82" s="353"/>
      <c r="L82" s="353"/>
      <c r="M82" s="353"/>
      <c r="T82" s="352"/>
    </row>
    <row r="83" spans="9:20" x14ac:dyDescent="0.25">
      <c r="I83" s="354">
        <f t="shared" si="7"/>
        <v>45341</v>
      </c>
      <c r="J83" s="353" t="s">
        <v>301</v>
      </c>
      <c r="T83" s="352"/>
    </row>
    <row r="84" spans="9:20" x14ac:dyDescent="0.25">
      <c r="I84" s="354">
        <f t="shared" si="7"/>
        <v>45348</v>
      </c>
      <c r="J84" s="353" t="s">
        <v>301</v>
      </c>
      <c r="T84" s="352"/>
    </row>
    <row r="85" spans="9:20" x14ac:dyDescent="0.25">
      <c r="I85" s="354">
        <f t="shared" si="7"/>
        <v>45355</v>
      </c>
      <c r="J85" s="353" t="s">
        <v>301</v>
      </c>
      <c r="T85" s="352"/>
    </row>
    <row r="86" spans="9:20" x14ac:dyDescent="0.25">
      <c r="I86" s="354">
        <f t="shared" si="7"/>
        <v>45362</v>
      </c>
      <c r="J86" s="353" t="s">
        <v>301</v>
      </c>
      <c r="T86" s="352"/>
    </row>
    <row r="87" spans="9:20" x14ac:dyDescent="0.25">
      <c r="I87" s="354">
        <f t="shared" si="7"/>
        <v>45369</v>
      </c>
      <c r="J87" s="353" t="s">
        <v>301</v>
      </c>
      <c r="T87" s="352"/>
    </row>
    <row r="88" spans="9:20" x14ac:dyDescent="0.25">
      <c r="I88" s="354">
        <f t="shared" si="7"/>
        <v>45376</v>
      </c>
      <c r="J88" s="353" t="s">
        <v>300</v>
      </c>
      <c r="T88" s="352"/>
    </row>
    <row r="89" spans="9:20" x14ac:dyDescent="0.25">
      <c r="I89" s="354">
        <f t="shared" si="7"/>
        <v>45383</v>
      </c>
      <c r="J89" s="353" t="s">
        <v>300</v>
      </c>
      <c r="T89" s="352"/>
    </row>
    <row r="90" spans="9:20" x14ac:dyDescent="0.25">
      <c r="I90" s="354">
        <f t="shared" si="7"/>
        <v>45390</v>
      </c>
      <c r="J90" s="353" t="s">
        <v>300</v>
      </c>
      <c r="T90" s="352"/>
    </row>
    <row r="91" spans="9:20" x14ac:dyDescent="0.25">
      <c r="I91" s="354">
        <f t="shared" si="7"/>
        <v>45397</v>
      </c>
      <c r="J91" s="353" t="s">
        <v>300</v>
      </c>
      <c r="T91" s="352"/>
    </row>
    <row r="92" spans="9:20" x14ac:dyDescent="0.25">
      <c r="I92" s="354">
        <f t="shared" si="7"/>
        <v>45404</v>
      </c>
      <c r="J92" s="353" t="s">
        <v>301</v>
      </c>
      <c r="T92" s="352"/>
    </row>
    <row r="93" spans="9:20" x14ac:dyDescent="0.25">
      <c r="I93" s="354">
        <f t="shared" si="7"/>
        <v>45411</v>
      </c>
      <c r="J93" s="353" t="s">
        <v>301</v>
      </c>
      <c r="T93" s="352"/>
    </row>
    <row r="94" spans="9:20" x14ac:dyDescent="0.25">
      <c r="I94" s="354">
        <f t="shared" si="7"/>
        <v>45418</v>
      </c>
      <c r="J94" s="353" t="s">
        <v>301</v>
      </c>
      <c r="T94" s="352"/>
    </row>
    <row r="95" spans="9:20" x14ac:dyDescent="0.25">
      <c r="I95" s="354">
        <f t="shared" si="7"/>
        <v>45425</v>
      </c>
      <c r="J95" s="353" t="s">
        <v>301</v>
      </c>
      <c r="T95" s="352"/>
    </row>
    <row r="96" spans="9:20" x14ac:dyDescent="0.25">
      <c r="I96" s="354">
        <f t="shared" si="7"/>
        <v>45432</v>
      </c>
      <c r="J96" s="353" t="s">
        <v>301</v>
      </c>
      <c r="T96" s="352"/>
    </row>
    <row r="97" spans="9:20" x14ac:dyDescent="0.25">
      <c r="I97" s="354">
        <f t="shared" si="7"/>
        <v>45439</v>
      </c>
      <c r="J97" s="353" t="s">
        <v>301</v>
      </c>
      <c r="T97" s="352"/>
    </row>
    <row r="98" spans="9:20" x14ac:dyDescent="0.25">
      <c r="I98" s="354">
        <f t="shared" si="7"/>
        <v>45446</v>
      </c>
      <c r="J98" s="353" t="s">
        <v>301</v>
      </c>
      <c r="T98" s="352"/>
    </row>
    <row r="99" spans="9:20" x14ac:dyDescent="0.25">
      <c r="I99" s="354">
        <f t="shared" si="7"/>
        <v>45453</v>
      </c>
      <c r="J99" s="353" t="s">
        <v>301</v>
      </c>
      <c r="T99" s="352"/>
    </row>
    <row r="100" spans="9:20" x14ac:dyDescent="0.25">
      <c r="I100" s="354">
        <f t="shared" si="7"/>
        <v>45460</v>
      </c>
      <c r="J100" s="353" t="s">
        <v>300</v>
      </c>
      <c r="T100" s="352"/>
    </row>
    <row r="101" spans="9:20" x14ac:dyDescent="0.25">
      <c r="I101" s="354">
        <f t="shared" si="7"/>
        <v>45467</v>
      </c>
      <c r="J101" s="353" t="s">
        <v>300</v>
      </c>
      <c r="T101" s="352"/>
    </row>
    <row r="102" spans="9:20" x14ac:dyDescent="0.25">
      <c r="I102" s="354">
        <f t="shared" si="7"/>
        <v>45474</v>
      </c>
      <c r="J102" s="353" t="s">
        <v>300</v>
      </c>
      <c r="T102" s="352"/>
    </row>
    <row r="103" spans="9:20" x14ac:dyDescent="0.25">
      <c r="I103" s="354">
        <f t="shared" si="7"/>
        <v>45481</v>
      </c>
      <c r="J103" s="353" t="s">
        <v>300</v>
      </c>
      <c r="T103" s="352"/>
    </row>
    <row r="104" spans="9:20" x14ac:dyDescent="0.25">
      <c r="I104" s="354">
        <f t="shared" si="7"/>
        <v>45488</v>
      </c>
      <c r="J104" s="353" t="s">
        <v>300</v>
      </c>
      <c r="T104" s="352"/>
    </row>
    <row r="105" spans="9:20" x14ac:dyDescent="0.25">
      <c r="I105" s="354">
        <f t="shared" si="7"/>
        <v>45495</v>
      </c>
      <c r="J105" s="353" t="s">
        <v>300</v>
      </c>
      <c r="T105" s="352"/>
    </row>
    <row r="106" spans="9:20" x14ac:dyDescent="0.25">
      <c r="I106" s="354">
        <f t="shared" ref="I106:I169" si="8">I105+7</f>
        <v>45502</v>
      </c>
      <c r="J106" s="353" t="s">
        <v>300</v>
      </c>
      <c r="T106" s="352"/>
    </row>
    <row r="107" spans="9:20" x14ac:dyDescent="0.25">
      <c r="I107" s="354">
        <f t="shared" si="8"/>
        <v>45509</v>
      </c>
      <c r="J107" s="353" t="s">
        <v>300</v>
      </c>
      <c r="T107" s="352"/>
    </row>
    <row r="108" spans="9:20" x14ac:dyDescent="0.25">
      <c r="I108" s="354">
        <f t="shared" si="8"/>
        <v>45516</v>
      </c>
      <c r="J108" s="353" t="s">
        <v>300</v>
      </c>
      <c r="T108" s="352"/>
    </row>
    <row r="109" spans="9:20" x14ac:dyDescent="0.25">
      <c r="I109" s="354">
        <f t="shared" si="8"/>
        <v>45523</v>
      </c>
      <c r="J109" s="353" t="s">
        <v>300</v>
      </c>
      <c r="T109" s="352"/>
    </row>
    <row r="110" spans="9:20" x14ac:dyDescent="0.25">
      <c r="I110" s="354">
        <f t="shared" si="8"/>
        <v>45530</v>
      </c>
      <c r="J110" s="353" t="s">
        <v>300</v>
      </c>
      <c r="T110" s="352"/>
    </row>
    <row r="111" spans="9:20" x14ac:dyDescent="0.25">
      <c r="I111" s="354">
        <f t="shared" si="8"/>
        <v>45537</v>
      </c>
      <c r="J111" s="353" t="s">
        <v>300</v>
      </c>
      <c r="T111" s="352"/>
    </row>
    <row r="112" spans="9:20" x14ac:dyDescent="0.25">
      <c r="I112" s="354">
        <f t="shared" si="8"/>
        <v>45544</v>
      </c>
      <c r="J112" s="353" t="s">
        <v>300</v>
      </c>
      <c r="T112" s="352"/>
    </row>
    <row r="113" spans="9:20" x14ac:dyDescent="0.25">
      <c r="I113" s="354">
        <f t="shared" si="8"/>
        <v>45551</v>
      </c>
      <c r="J113" s="353" t="s">
        <v>300</v>
      </c>
      <c r="T113" s="352"/>
    </row>
    <row r="114" spans="9:20" x14ac:dyDescent="0.25">
      <c r="I114" s="354">
        <f t="shared" si="8"/>
        <v>45558</v>
      </c>
      <c r="J114" s="353" t="s">
        <v>300</v>
      </c>
      <c r="T114" s="352"/>
    </row>
    <row r="115" spans="9:20" x14ac:dyDescent="0.25">
      <c r="I115" s="354">
        <f t="shared" si="8"/>
        <v>45565</v>
      </c>
      <c r="J115" s="353" t="s">
        <v>301</v>
      </c>
      <c r="T115" s="352"/>
    </row>
    <row r="116" spans="9:20" x14ac:dyDescent="0.25">
      <c r="I116" s="354">
        <f t="shared" si="8"/>
        <v>45572</v>
      </c>
      <c r="J116" s="353" t="s">
        <v>301</v>
      </c>
      <c r="T116" s="352"/>
    </row>
    <row r="117" spans="9:20" x14ac:dyDescent="0.25">
      <c r="I117" s="354">
        <f t="shared" si="8"/>
        <v>45579</v>
      </c>
      <c r="J117" s="353" t="s">
        <v>301</v>
      </c>
      <c r="T117" s="352"/>
    </row>
    <row r="118" spans="9:20" x14ac:dyDescent="0.25">
      <c r="I118" s="354">
        <f t="shared" si="8"/>
        <v>45586</v>
      </c>
      <c r="J118" s="353" t="s">
        <v>301</v>
      </c>
      <c r="T118" s="352"/>
    </row>
    <row r="119" spans="9:20" x14ac:dyDescent="0.25">
      <c r="I119" s="354">
        <f t="shared" si="8"/>
        <v>45593</v>
      </c>
      <c r="J119" s="353" t="s">
        <v>301</v>
      </c>
      <c r="T119" s="352"/>
    </row>
    <row r="120" spans="9:20" x14ac:dyDescent="0.25">
      <c r="I120" s="354">
        <f t="shared" si="8"/>
        <v>45600</v>
      </c>
      <c r="J120" s="353" t="s">
        <v>301</v>
      </c>
      <c r="T120" s="352"/>
    </row>
    <row r="121" spans="9:20" x14ac:dyDescent="0.25">
      <c r="I121" s="354">
        <f t="shared" si="8"/>
        <v>45607</v>
      </c>
      <c r="J121" s="353" t="s">
        <v>301</v>
      </c>
      <c r="T121" s="352"/>
    </row>
    <row r="122" spans="9:20" x14ac:dyDescent="0.25">
      <c r="I122" s="354">
        <f t="shared" si="8"/>
        <v>45614</v>
      </c>
      <c r="J122" s="353" t="s">
        <v>301</v>
      </c>
      <c r="T122" s="352"/>
    </row>
    <row r="123" spans="9:20" x14ac:dyDescent="0.25">
      <c r="I123" s="354">
        <f t="shared" si="8"/>
        <v>45621</v>
      </c>
      <c r="J123" s="353" t="s">
        <v>301</v>
      </c>
      <c r="T123" s="352"/>
    </row>
    <row r="124" spans="9:20" x14ac:dyDescent="0.25">
      <c r="I124" s="354">
        <f t="shared" si="8"/>
        <v>45628</v>
      </c>
      <c r="J124" s="353" t="s">
        <v>301</v>
      </c>
      <c r="T124" s="352"/>
    </row>
    <row r="125" spans="9:20" x14ac:dyDescent="0.25">
      <c r="I125" s="354">
        <f t="shared" si="8"/>
        <v>45635</v>
      </c>
      <c r="J125" s="353" t="s">
        <v>301</v>
      </c>
      <c r="T125" s="352"/>
    </row>
    <row r="126" spans="9:20" x14ac:dyDescent="0.25">
      <c r="I126" s="354">
        <f t="shared" si="8"/>
        <v>45642</v>
      </c>
      <c r="J126" s="353" t="s">
        <v>300</v>
      </c>
      <c r="T126" s="352"/>
    </row>
    <row r="127" spans="9:20" x14ac:dyDescent="0.25">
      <c r="I127" s="354">
        <f t="shared" si="8"/>
        <v>45649</v>
      </c>
      <c r="J127" s="353" t="s">
        <v>300</v>
      </c>
      <c r="T127" s="352"/>
    </row>
    <row r="128" spans="9:20" x14ac:dyDescent="0.25">
      <c r="I128" s="354">
        <f t="shared" si="8"/>
        <v>45656</v>
      </c>
      <c r="J128" s="353" t="s">
        <v>300</v>
      </c>
      <c r="T128" s="352"/>
    </row>
    <row r="129" spans="9:20" x14ac:dyDescent="0.25">
      <c r="I129" s="354">
        <f t="shared" si="8"/>
        <v>45663</v>
      </c>
      <c r="J129" s="301" t="s">
        <v>301</v>
      </c>
      <c r="T129" s="352"/>
    </row>
    <row r="130" spans="9:20" x14ac:dyDescent="0.25">
      <c r="I130" s="354">
        <f t="shared" si="8"/>
        <v>45670</v>
      </c>
      <c r="J130" s="301" t="s">
        <v>301</v>
      </c>
      <c r="T130" s="352"/>
    </row>
    <row r="131" spans="9:20" x14ac:dyDescent="0.25">
      <c r="I131" s="354">
        <f t="shared" si="8"/>
        <v>45677</v>
      </c>
      <c r="J131" s="301" t="s">
        <v>301</v>
      </c>
      <c r="T131" s="352"/>
    </row>
    <row r="132" spans="9:20" x14ac:dyDescent="0.25">
      <c r="I132" s="354">
        <f t="shared" si="8"/>
        <v>45684</v>
      </c>
      <c r="J132" s="301" t="s">
        <v>301</v>
      </c>
      <c r="T132" s="352"/>
    </row>
    <row r="133" spans="9:20" x14ac:dyDescent="0.25">
      <c r="I133" s="354">
        <f t="shared" si="8"/>
        <v>45691</v>
      </c>
      <c r="J133" s="301" t="s">
        <v>301</v>
      </c>
      <c r="T133" s="352"/>
    </row>
    <row r="134" spans="9:20" x14ac:dyDescent="0.25">
      <c r="I134" s="354">
        <f t="shared" si="8"/>
        <v>45698</v>
      </c>
      <c r="J134" s="301" t="s">
        <v>301</v>
      </c>
      <c r="T134" s="352"/>
    </row>
    <row r="135" spans="9:20" x14ac:dyDescent="0.25">
      <c r="I135" s="354">
        <f t="shared" si="8"/>
        <v>45705</v>
      </c>
      <c r="J135" s="301" t="s">
        <v>301</v>
      </c>
      <c r="T135" s="352"/>
    </row>
    <row r="136" spans="9:20" x14ac:dyDescent="0.25">
      <c r="I136" s="354">
        <f t="shared" si="8"/>
        <v>45712</v>
      </c>
      <c r="J136" s="301" t="s">
        <v>301</v>
      </c>
      <c r="T136" s="352"/>
    </row>
    <row r="137" spans="9:20" x14ac:dyDescent="0.25">
      <c r="I137" s="354">
        <f t="shared" si="8"/>
        <v>45719</v>
      </c>
      <c r="J137" s="301" t="s">
        <v>301</v>
      </c>
      <c r="T137" s="352"/>
    </row>
    <row r="138" spans="9:20" x14ac:dyDescent="0.25">
      <c r="I138" s="354">
        <f t="shared" si="8"/>
        <v>45726</v>
      </c>
      <c r="J138" s="301" t="s">
        <v>301</v>
      </c>
      <c r="T138" s="352"/>
    </row>
    <row r="139" spans="9:20" x14ac:dyDescent="0.25">
      <c r="I139" s="354">
        <f t="shared" si="8"/>
        <v>45733</v>
      </c>
      <c r="J139" s="301" t="s">
        <v>301</v>
      </c>
      <c r="T139" s="352"/>
    </row>
    <row r="140" spans="9:20" x14ac:dyDescent="0.25">
      <c r="I140" s="354">
        <f t="shared" si="8"/>
        <v>45740</v>
      </c>
      <c r="J140" s="301" t="s">
        <v>301</v>
      </c>
      <c r="T140" s="352"/>
    </row>
    <row r="141" spans="9:20" x14ac:dyDescent="0.25">
      <c r="I141" s="354">
        <f t="shared" si="8"/>
        <v>45747</v>
      </c>
      <c r="J141" s="301" t="s">
        <v>300</v>
      </c>
      <c r="T141" s="352"/>
    </row>
    <row r="142" spans="9:20" x14ac:dyDescent="0.25">
      <c r="I142" s="354">
        <f t="shared" si="8"/>
        <v>45754</v>
      </c>
      <c r="J142" s="301" t="s">
        <v>300</v>
      </c>
      <c r="T142" s="352"/>
    </row>
    <row r="143" spans="9:20" x14ac:dyDescent="0.25">
      <c r="I143" s="354">
        <f t="shared" si="8"/>
        <v>45761</v>
      </c>
      <c r="J143" s="301" t="s">
        <v>300</v>
      </c>
      <c r="T143" s="352"/>
    </row>
    <row r="144" spans="9:20" x14ac:dyDescent="0.25">
      <c r="I144" s="354">
        <f t="shared" si="8"/>
        <v>45768</v>
      </c>
      <c r="J144" s="301" t="s">
        <v>300</v>
      </c>
      <c r="T144" s="352"/>
    </row>
    <row r="145" spans="9:20" x14ac:dyDescent="0.25">
      <c r="I145" s="354">
        <f t="shared" si="8"/>
        <v>45775</v>
      </c>
      <c r="J145" s="301" t="s">
        <v>301</v>
      </c>
      <c r="T145" s="352"/>
    </row>
    <row r="146" spans="9:20" x14ac:dyDescent="0.25">
      <c r="I146" s="354">
        <f t="shared" si="8"/>
        <v>45782</v>
      </c>
      <c r="J146" s="301" t="s">
        <v>301</v>
      </c>
      <c r="T146" s="352"/>
    </row>
    <row r="147" spans="9:20" x14ac:dyDescent="0.25">
      <c r="I147" s="354">
        <f t="shared" si="8"/>
        <v>45789</v>
      </c>
      <c r="J147" s="301" t="s">
        <v>301</v>
      </c>
      <c r="T147" s="352"/>
    </row>
    <row r="148" spans="9:20" x14ac:dyDescent="0.25">
      <c r="I148" s="354">
        <f t="shared" si="8"/>
        <v>45796</v>
      </c>
      <c r="J148" s="301" t="s">
        <v>301</v>
      </c>
      <c r="T148" s="352"/>
    </row>
    <row r="149" spans="9:20" x14ac:dyDescent="0.25">
      <c r="I149" s="354">
        <f t="shared" si="8"/>
        <v>45803</v>
      </c>
      <c r="J149" s="301" t="s">
        <v>301</v>
      </c>
      <c r="T149" s="352"/>
    </row>
    <row r="150" spans="9:20" x14ac:dyDescent="0.25">
      <c r="I150" s="354">
        <f t="shared" si="8"/>
        <v>45810</v>
      </c>
      <c r="J150" s="301" t="s">
        <v>301</v>
      </c>
      <c r="T150" s="352"/>
    </row>
    <row r="151" spans="9:20" x14ac:dyDescent="0.25">
      <c r="I151" s="354">
        <f t="shared" si="8"/>
        <v>45817</v>
      </c>
      <c r="J151" s="301" t="s">
        <v>301</v>
      </c>
      <c r="T151" s="352"/>
    </row>
    <row r="152" spans="9:20" x14ac:dyDescent="0.25">
      <c r="I152" s="354">
        <f t="shared" si="8"/>
        <v>45824</v>
      </c>
      <c r="J152" s="301" t="s">
        <v>300</v>
      </c>
      <c r="T152" s="352"/>
    </row>
    <row r="153" spans="9:20" x14ac:dyDescent="0.25">
      <c r="I153" s="354">
        <f t="shared" si="8"/>
        <v>45831</v>
      </c>
      <c r="J153" s="301" t="s">
        <v>300</v>
      </c>
      <c r="T153" s="352"/>
    </row>
    <row r="154" spans="9:20" x14ac:dyDescent="0.25">
      <c r="I154" s="354">
        <f t="shared" si="8"/>
        <v>45838</v>
      </c>
      <c r="J154" s="301" t="s">
        <v>300</v>
      </c>
      <c r="T154" s="352"/>
    </row>
    <row r="155" spans="9:20" x14ac:dyDescent="0.25">
      <c r="I155" s="354">
        <f t="shared" si="8"/>
        <v>45845</v>
      </c>
      <c r="J155" s="301" t="s">
        <v>300</v>
      </c>
      <c r="T155" s="352"/>
    </row>
    <row r="156" spans="9:20" x14ac:dyDescent="0.25">
      <c r="I156" s="354">
        <f t="shared" si="8"/>
        <v>45852</v>
      </c>
      <c r="J156" s="301" t="s">
        <v>300</v>
      </c>
      <c r="T156" s="352"/>
    </row>
    <row r="157" spans="9:20" x14ac:dyDescent="0.25">
      <c r="I157" s="354">
        <f t="shared" si="8"/>
        <v>45859</v>
      </c>
      <c r="J157" s="301" t="s">
        <v>300</v>
      </c>
      <c r="T157" s="352"/>
    </row>
    <row r="158" spans="9:20" x14ac:dyDescent="0.25">
      <c r="I158" s="354">
        <f t="shared" si="8"/>
        <v>45866</v>
      </c>
      <c r="J158" s="301" t="s">
        <v>300</v>
      </c>
      <c r="T158" s="352"/>
    </row>
    <row r="159" spans="9:20" x14ac:dyDescent="0.25">
      <c r="I159" s="354">
        <f t="shared" si="8"/>
        <v>45873</v>
      </c>
      <c r="J159" s="301" t="s">
        <v>300</v>
      </c>
      <c r="T159" s="352"/>
    </row>
    <row r="160" spans="9:20" x14ac:dyDescent="0.25">
      <c r="I160" s="354">
        <f t="shared" si="8"/>
        <v>45880</v>
      </c>
      <c r="J160" s="301" t="s">
        <v>300</v>
      </c>
      <c r="T160" s="352"/>
    </row>
    <row r="161" spans="9:20" x14ac:dyDescent="0.25">
      <c r="I161" s="354">
        <f t="shared" si="8"/>
        <v>45887</v>
      </c>
      <c r="J161" s="301" t="s">
        <v>300</v>
      </c>
      <c r="T161" s="352"/>
    </row>
    <row r="162" spans="9:20" x14ac:dyDescent="0.25">
      <c r="I162" s="354">
        <f t="shared" si="8"/>
        <v>45894</v>
      </c>
      <c r="J162" s="301" t="s">
        <v>300</v>
      </c>
      <c r="T162" s="352"/>
    </row>
    <row r="163" spans="9:20" x14ac:dyDescent="0.25">
      <c r="I163" s="354">
        <f t="shared" si="8"/>
        <v>45901</v>
      </c>
      <c r="J163" s="301" t="s">
        <v>300</v>
      </c>
      <c r="T163" s="352"/>
    </row>
    <row r="164" spans="9:20" x14ac:dyDescent="0.25">
      <c r="I164" s="354">
        <f t="shared" si="8"/>
        <v>45908</v>
      </c>
      <c r="J164" s="301" t="s">
        <v>300</v>
      </c>
      <c r="T164" s="352"/>
    </row>
    <row r="165" spans="9:20" x14ac:dyDescent="0.25">
      <c r="I165" s="354">
        <f t="shared" si="8"/>
        <v>45915</v>
      </c>
      <c r="J165" s="301" t="s">
        <v>300</v>
      </c>
      <c r="T165" s="352"/>
    </row>
    <row r="166" spans="9:20" x14ac:dyDescent="0.25">
      <c r="I166" s="354">
        <f t="shared" si="8"/>
        <v>45922</v>
      </c>
      <c r="J166" s="301" t="s">
        <v>300</v>
      </c>
      <c r="T166" s="352"/>
    </row>
    <row r="167" spans="9:20" x14ac:dyDescent="0.25">
      <c r="I167" s="354">
        <f t="shared" si="8"/>
        <v>45929</v>
      </c>
      <c r="J167" s="301" t="s">
        <v>301</v>
      </c>
      <c r="T167" s="352"/>
    </row>
    <row r="168" spans="9:20" x14ac:dyDescent="0.25">
      <c r="I168" s="354">
        <f t="shared" si="8"/>
        <v>45936</v>
      </c>
      <c r="J168" s="301" t="s">
        <v>301</v>
      </c>
      <c r="T168" s="352"/>
    </row>
    <row r="169" spans="9:20" x14ac:dyDescent="0.25">
      <c r="I169" s="354">
        <f t="shared" si="8"/>
        <v>45943</v>
      </c>
      <c r="J169" s="301" t="s">
        <v>301</v>
      </c>
      <c r="T169" s="352"/>
    </row>
    <row r="170" spans="9:20" x14ac:dyDescent="0.25">
      <c r="I170" s="354">
        <f t="shared" ref="I170:I190" si="9">I169+7</f>
        <v>45950</v>
      </c>
      <c r="J170" s="301" t="s">
        <v>301</v>
      </c>
      <c r="T170" s="352"/>
    </row>
    <row r="171" spans="9:20" x14ac:dyDescent="0.25">
      <c r="I171" s="354">
        <f t="shared" si="9"/>
        <v>45957</v>
      </c>
      <c r="J171" s="301" t="s">
        <v>301</v>
      </c>
      <c r="T171" s="352"/>
    </row>
    <row r="172" spans="9:20" x14ac:dyDescent="0.25">
      <c r="I172" s="354">
        <f t="shared" si="9"/>
        <v>45964</v>
      </c>
      <c r="J172" s="301" t="s">
        <v>301</v>
      </c>
      <c r="T172" s="352"/>
    </row>
    <row r="173" spans="9:20" x14ac:dyDescent="0.25">
      <c r="I173" s="354">
        <f t="shared" si="9"/>
        <v>45971</v>
      </c>
      <c r="J173" s="301" t="s">
        <v>301</v>
      </c>
      <c r="T173" s="352"/>
    </row>
    <row r="174" spans="9:20" x14ac:dyDescent="0.25">
      <c r="I174" s="354">
        <f t="shared" si="9"/>
        <v>45978</v>
      </c>
      <c r="J174" s="301" t="s">
        <v>301</v>
      </c>
      <c r="T174" s="352"/>
    </row>
    <row r="175" spans="9:20" x14ac:dyDescent="0.25">
      <c r="I175" s="354">
        <f t="shared" si="9"/>
        <v>45985</v>
      </c>
      <c r="J175" s="301" t="s">
        <v>301</v>
      </c>
      <c r="T175" s="352"/>
    </row>
    <row r="176" spans="9:20" x14ac:dyDescent="0.25">
      <c r="I176" s="354">
        <f t="shared" si="9"/>
        <v>45992</v>
      </c>
      <c r="J176" s="301" t="s">
        <v>301</v>
      </c>
      <c r="T176" s="352"/>
    </row>
    <row r="177" spans="9:20" x14ac:dyDescent="0.25">
      <c r="I177" s="354">
        <f t="shared" si="9"/>
        <v>45999</v>
      </c>
      <c r="J177" s="301" t="s">
        <v>301</v>
      </c>
      <c r="T177" s="352"/>
    </row>
    <row r="178" spans="9:20" x14ac:dyDescent="0.25">
      <c r="I178" s="354">
        <f t="shared" si="9"/>
        <v>46006</v>
      </c>
      <c r="J178" s="301" t="s">
        <v>300</v>
      </c>
      <c r="T178" s="352"/>
    </row>
    <row r="179" spans="9:20" x14ac:dyDescent="0.25">
      <c r="I179" s="354">
        <f t="shared" si="9"/>
        <v>46013</v>
      </c>
      <c r="J179" s="301" t="s">
        <v>300</v>
      </c>
      <c r="T179" s="352"/>
    </row>
    <row r="180" spans="9:20" x14ac:dyDescent="0.25">
      <c r="I180" s="354">
        <f t="shared" si="9"/>
        <v>46020</v>
      </c>
      <c r="J180" s="301" t="s">
        <v>300</v>
      </c>
      <c r="T180" s="352"/>
    </row>
    <row r="181" spans="9:20" x14ac:dyDescent="0.25">
      <c r="I181" s="354">
        <f t="shared" si="9"/>
        <v>46027</v>
      </c>
      <c r="J181" s="301" t="s">
        <v>301</v>
      </c>
      <c r="T181" s="352"/>
    </row>
    <row r="182" spans="9:20" x14ac:dyDescent="0.25">
      <c r="I182" s="354">
        <f t="shared" si="9"/>
        <v>46034</v>
      </c>
      <c r="J182" s="301" t="s">
        <v>301</v>
      </c>
      <c r="T182" s="352"/>
    </row>
    <row r="183" spans="9:20" x14ac:dyDescent="0.25">
      <c r="I183" s="354">
        <f t="shared" si="9"/>
        <v>46041</v>
      </c>
      <c r="J183" s="301" t="s">
        <v>301</v>
      </c>
      <c r="T183" s="352"/>
    </row>
    <row r="184" spans="9:20" x14ac:dyDescent="0.25">
      <c r="I184" s="354">
        <f t="shared" si="9"/>
        <v>46048</v>
      </c>
      <c r="J184" s="301" t="s">
        <v>301</v>
      </c>
      <c r="T184" s="352"/>
    </row>
    <row r="185" spans="9:20" x14ac:dyDescent="0.25">
      <c r="I185" s="354">
        <f t="shared" si="9"/>
        <v>46055</v>
      </c>
      <c r="J185" s="301" t="s">
        <v>301</v>
      </c>
      <c r="T185" s="352"/>
    </row>
    <row r="186" spans="9:20" x14ac:dyDescent="0.25">
      <c r="I186" s="354">
        <f t="shared" si="9"/>
        <v>46062</v>
      </c>
      <c r="J186" s="301" t="s">
        <v>301</v>
      </c>
      <c r="T186" s="352"/>
    </row>
    <row r="187" spans="9:20" x14ac:dyDescent="0.25">
      <c r="I187" s="354">
        <f t="shared" si="9"/>
        <v>46069</v>
      </c>
      <c r="J187" s="301" t="s">
        <v>301</v>
      </c>
      <c r="T187" s="352"/>
    </row>
    <row r="188" spans="9:20" x14ac:dyDescent="0.25">
      <c r="I188" s="354">
        <f t="shared" si="9"/>
        <v>46076</v>
      </c>
      <c r="J188" s="301" t="s">
        <v>301</v>
      </c>
      <c r="T188" s="352"/>
    </row>
    <row r="189" spans="9:20" x14ac:dyDescent="0.25">
      <c r="I189" s="354"/>
      <c r="T189" s="352"/>
    </row>
    <row r="190" spans="9:20" x14ac:dyDescent="0.25">
      <c r="I190" s="354"/>
      <c r="T190" s="352"/>
    </row>
    <row r="191" spans="9:20" x14ac:dyDescent="0.25">
      <c r="I191" s="354"/>
      <c r="T191" s="352"/>
    </row>
    <row r="192" spans="9:20" x14ac:dyDescent="0.25">
      <c r="I192" s="354"/>
      <c r="T192" s="352"/>
    </row>
    <row r="193" spans="9:20" x14ac:dyDescent="0.25">
      <c r="I193" s="354"/>
      <c r="T193" s="352"/>
    </row>
    <row r="194" spans="9:20" x14ac:dyDescent="0.25">
      <c r="I194" s="354"/>
      <c r="T194" s="352"/>
    </row>
    <row r="195" spans="9:20" x14ac:dyDescent="0.25">
      <c r="I195" s="354"/>
      <c r="T195" s="352"/>
    </row>
    <row r="196" spans="9:20" x14ac:dyDescent="0.25">
      <c r="I196" s="354"/>
      <c r="T196" s="352"/>
    </row>
    <row r="197" spans="9:20" x14ac:dyDescent="0.25">
      <c r="I197" s="354"/>
      <c r="T197" s="352"/>
    </row>
    <row r="198" spans="9:20" x14ac:dyDescent="0.25">
      <c r="I198" s="354"/>
      <c r="T198" s="352"/>
    </row>
    <row r="199" spans="9:20" x14ac:dyDescent="0.25">
      <c r="I199" s="354"/>
      <c r="T199" s="352"/>
    </row>
    <row r="200" spans="9:20" x14ac:dyDescent="0.25">
      <c r="I200" s="354"/>
      <c r="T200" s="352"/>
    </row>
    <row r="201" spans="9:20" x14ac:dyDescent="0.25">
      <c r="I201" s="354"/>
      <c r="T201" s="352"/>
    </row>
    <row r="202" spans="9:20" x14ac:dyDescent="0.25">
      <c r="T202" s="352"/>
    </row>
    <row r="203" spans="9:20" x14ac:dyDescent="0.25">
      <c r="T203" s="352"/>
    </row>
    <row r="204" spans="9:20" x14ac:dyDescent="0.25">
      <c r="T204" s="352"/>
    </row>
    <row r="205" spans="9:20" x14ac:dyDescent="0.25">
      <c r="T205" s="352"/>
    </row>
    <row r="206" spans="9:20" x14ac:dyDescent="0.25">
      <c r="T206" s="352"/>
    </row>
    <row r="207" spans="9:20" x14ac:dyDescent="0.25">
      <c r="T207" s="352"/>
    </row>
    <row r="208" spans="9:20" x14ac:dyDescent="0.25">
      <c r="T208" s="352"/>
    </row>
    <row r="209" spans="20:20" x14ac:dyDescent="0.25">
      <c r="T209" s="352"/>
    </row>
    <row r="210" spans="20:20" x14ac:dyDescent="0.25">
      <c r="T210" s="352"/>
    </row>
    <row r="211" spans="20:20" x14ac:dyDescent="0.25">
      <c r="T211" s="352"/>
    </row>
    <row r="212" spans="20:20" x14ac:dyDescent="0.25">
      <c r="T212" s="352"/>
    </row>
    <row r="213" spans="20:20" x14ac:dyDescent="0.25">
      <c r="T213" s="352"/>
    </row>
    <row r="214" spans="20:20" x14ac:dyDescent="0.25">
      <c r="T214" s="352"/>
    </row>
    <row r="215" spans="20:20" x14ac:dyDescent="0.25">
      <c r="T215" s="352"/>
    </row>
    <row r="216" spans="20:20" x14ac:dyDescent="0.25">
      <c r="T216" s="352"/>
    </row>
    <row r="217" spans="20:20" x14ac:dyDescent="0.25">
      <c r="T217" s="352"/>
    </row>
    <row r="218" spans="20:20" x14ac:dyDescent="0.25">
      <c r="T218" s="352"/>
    </row>
    <row r="219" spans="20:20" x14ac:dyDescent="0.25">
      <c r="T219" s="352"/>
    </row>
    <row r="220" spans="20:20" x14ac:dyDescent="0.25">
      <c r="T220" s="352"/>
    </row>
    <row r="221" spans="20:20" x14ac:dyDescent="0.25">
      <c r="T221" s="352"/>
    </row>
    <row r="222" spans="20:20" x14ac:dyDescent="0.25">
      <c r="T222" s="352"/>
    </row>
    <row r="223" spans="20:20" x14ac:dyDescent="0.25">
      <c r="T223" s="352"/>
    </row>
    <row r="224" spans="20:20" x14ac:dyDescent="0.25">
      <c r="T224" s="352"/>
    </row>
    <row r="225" spans="20:20" x14ac:dyDescent="0.25">
      <c r="T225" s="352"/>
    </row>
    <row r="226" spans="20:20" x14ac:dyDescent="0.25">
      <c r="T226" s="352"/>
    </row>
    <row r="227" spans="20:20" x14ac:dyDescent="0.25">
      <c r="T227" s="352"/>
    </row>
    <row r="228" spans="20:20" x14ac:dyDescent="0.25">
      <c r="T228" s="352"/>
    </row>
    <row r="229" spans="20:20" x14ac:dyDescent="0.25">
      <c r="T229" s="352"/>
    </row>
    <row r="230" spans="20:20" x14ac:dyDescent="0.25">
      <c r="T230" s="352"/>
    </row>
    <row r="231" spans="20:20" x14ac:dyDescent="0.25">
      <c r="T231" s="352"/>
    </row>
    <row r="232" spans="20:20" x14ac:dyDescent="0.25">
      <c r="T232" s="352"/>
    </row>
    <row r="233" spans="20:20" x14ac:dyDescent="0.25">
      <c r="T233" s="352"/>
    </row>
    <row r="234" spans="20:20" x14ac:dyDescent="0.25">
      <c r="T234" s="352"/>
    </row>
    <row r="235" spans="20:20" x14ac:dyDescent="0.25">
      <c r="T235" s="352"/>
    </row>
    <row r="236" spans="20:20" x14ac:dyDescent="0.25">
      <c r="T236" s="352"/>
    </row>
    <row r="237" spans="20:20" x14ac:dyDescent="0.25">
      <c r="T237" s="352"/>
    </row>
    <row r="238" spans="20:20" x14ac:dyDescent="0.25">
      <c r="T238" s="352"/>
    </row>
    <row r="239" spans="20:20" x14ac:dyDescent="0.25">
      <c r="T239" s="352"/>
    </row>
    <row r="240" spans="20:20" x14ac:dyDescent="0.25">
      <c r="T240" s="352"/>
    </row>
    <row r="241" spans="20:20" x14ac:dyDescent="0.25">
      <c r="T241" s="352"/>
    </row>
    <row r="242" spans="20:20" x14ac:dyDescent="0.25">
      <c r="T242" s="352"/>
    </row>
    <row r="243" spans="20:20" x14ac:dyDescent="0.25">
      <c r="T243" s="352"/>
    </row>
    <row r="244" spans="20:20" x14ac:dyDescent="0.25">
      <c r="T244" s="352"/>
    </row>
    <row r="245" spans="20:20" x14ac:dyDescent="0.25">
      <c r="T245" s="352"/>
    </row>
    <row r="246" spans="20:20" x14ac:dyDescent="0.25">
      <c r="T246" s="352"/>
    </row>
    <row r="247" spans="20:20" x14ac:dyDescent="0.25">
      <c r="T247" s="352"/>
    </row>
    <row r="248" spans="20:20" x14ac:dyDescent="0.25">
      <c r="T248" s="352"/>
    </row>
    <row r="249" spans="20:20" x14ac:dyDescent="0.25">
      <c r="T249" s="352"/>
    </row>
    <row r="250" spans="20:20" x14ac:dyDescent="0.25">
      <c r="T250" s="352"/>
    </row>
    <row r="251" spans="20:20" x14ac:dyDescent="0.25">
      <c r="T251" s="352"/>
    </row>
    <row r="252" spans="20:20" x14ac:dyDescent="0.25">
      <c r="T252" s="352"/>
    </row>
    <row r="253" spans="20:20" x14ac:dyDescent="0.25">
      <c r="T253" s="352"/>
    </row>
    <row r="254" spans="20:20" x14ac:dyDescent="0.25">
      <c r="T254" s="352"/>
    </row>
    <row r="255" spans="20:20" x14ac:dyDescent="0.25">
      <c r="T255" s="352"/>
    </row>
    <row r="256" spans="20:20" x14ac:dyDescent="0.25">
      <c r="T256" s="352"/>
    </row>
    <row r="257" spans="20:20" x14ac:dyDescent="0.25">
      <c r="T257" s="352"/>
    </row>
    <row r="258" spans="20:20" x14ac:dyDescent="0.25">
      <c r="T258" s="352"/>
    </row>
    <row r="259" spans="20:20" x14ac:dyDescent="0.25">
      <c r="T259" s="352"/>
    </row>
    <row r="260" spans="20:20" x14ac:dyDescent="0.25">
      <c r="T260" s="352"/>
    </row>
    <row r="261" spans="20:20" x14ac:dyDescent="0.25">
      <c r="T261" s="352"/>
    </row>
    <row r="262" spans="20:20" x14ac:dyDescent="0.25">
      <c r="T262" s="352"/>
    </row>
    <row r="263" spans="20:20" x14ac:dyDescent="0.25">
      <c r="T263" s="352"/>
    </row>
    <row r="264" spans="20:20" x14ac:dyDescent="0.25">
      <c r="T264" s="352"/>
    </row>
    <row r="265" spans="20:20" x14ac:dyDescent="0.25">
      <c r="T265" s="352"/>
    </row>
    <row r="266" spans="20:20" x14ac:dyDescent="0.25">
      <c r="T266" s="352"/>
    </row>
    <row r="267" spans="20:20" x14ac:dyDescent="0.25">
      <c r="T267" s="352"/>
    </row>
    <row r="268" spans="20:20" x14ac:dyDescent="0.25">
      <c r="T268" s="352"/>
    </row>
    <row r="269" spans="20:20" x14ac:dyDescent="0.25">
      <c r="T269" s="352"/>
    </row>
    <row r="270" spans="20:20" x14ac:dyDescent="0.25">
      <c r="T270" s="352"/>
    </row>
    <row r="271" spans="20:20" x14ac:dyDescent="0.25">
      <c r="T271" s="352"/>
    </row>
    <row r="272" spans="20:20" x14ac:dyDescent="0.25">
      <c r="T272" s="352"/>
    </row>
    <row r="273" spans="20:20" x14ac:dyDescent="0.25">
      <c r="T273" s="352"/>
    </row>
    <row r="274" spans="20:20" x14ac:dyDescent="0.25">
      <c r="T274" s="352"/>
    </row>
    <row r="275" spans="20:20" x14ac:dyDescent="0.25">
      <c r="T275" s="352"/>
    </row>
    <row r="276" spans="20:20" x14ac:dyDescent="0.25">
      <c r="T276" s="352"/>
    </row>
    <row r="277" spans="20:20" x14ac:dyDescent="0.25">
      <c r="T277" s="352"/>
    </row>
    <row r="278" spans="20:20" x14ac:dyDescent="0.25">
      <c r="T278" s="352"/>
    </row>
    <row r="279" spans="20:20" x14ac:dyDescent="0.25">
      <c r="T279" s="352"/>
    </row>
    <row r="280" spans="20:20" x14ac:dyDescent="0.25">
      <c r="T280" s="352"/>
    </row>
    <row r="281" spans="20:20" x14ac:dyDescent="0.25">
      <c r="T281" s="352"/>
    </row>
    <row r="282" spans="20:20" x14ac:dyDescent="0.25">
      <c r="T282" s="352"/>
    </row>
    <row r="283" spans="20:20" x14ac:dyDescent="0.25">
      <c r="T283" s="352"/>
    </row>
    <row r="284" spans="20:20" x14ac:dyDescent="0.25">
      <c r="T284" s="352"/>
    </row>
    <row r="285" spans="20:20" x14ac:dyDescent="0.25">
      <c r="T285" s="352"/>
    </row>
    <row r="286" spans="20:20" x14ac:dyDescent="0.25">
      <c r="T286" s="352"/>
    </row>
    <row r="287" spans="20:20" x14ac:dyDescent="0.25">
      <c r="T287" s="352"/>
    </row>
    <row r="288" spans="20:20" x14ac:dyDescent="0.25">
      <c r="T288" s="352"/>
    </row>
    <row r="289" spans="20:20" x14ac:dyDescent="0.25">
      <c r="T289" s="352"/>
    </row>
    <row r="290" spans="20:20" x14ac:dyDescent="0.25">
      <c r="T290" s="352"/>
    </row>
    <row r="291" spans="20:20" x14ac:dyDescent="0.25">
      <c r="T291" s="352"/>
    </row>
    <row r="292" spans="20:20" x14ac:dyDescent="0.25">
      <c r="T292" s="352"/>
    </row>
    <row r="293" spans="20:20" x14ac:dyDescent="0.25">
      <c r="T293" s="352"/>
    </row>
    <row r="294" spans="20:20" x14ac:dyDescent="0.25">
      <c r="T294" s="352"/>
    </row>
    <row r="295" spans="20:20" x14ac:dyDescent="0.25">
      <c r="T295" s="352"/>
    </row>
    <row r="296" spans="20:20" x14ac:dyDescent="0.25">
      <c r="T296" s="352"/>
    </row>
    <row r="297" spans="20:20" x14ac:dyDescent="0.25">
      <c r="T297" s="352"/>
    </row>
    <row r="298" spans="20:20" x14ac:dyDescent="0.25">
      <c r="T298" s="352"/>
    </row>
    <row r="299" spans="20:20" x14ac:dyDescent="0.25">
      <c r="T299" s="352"/>
    </row>
    <row r="300" spans="20:20" x14ac:dyDescent="0.25">
      <c r="T300" s="352"/>
    </row>
    <row r="301" spans="20:20" x14ac:dyDescent="0.25">
      <c r="T301" s="352"/>
    </row>
    <row r="302" spans="20:20" x14ac:dyDescent="0.25">
      <c r="T302" s="352"/>
    </row>
    <row r="303" spans="20:20" x14ac:dyDescent="0.25">
      <c r="T303" s="352"/>
    </row>
    <row r="304" spans="20:20" x14ac:dyDescent="0.25">
      <c r="T304" s="352"/>
    </row>
    <row r="305" spans="20:20" x14ac:dyDescent="0.25">
      <c r="T305" s="352"/>
    </row>
    <row r="306" spans="20:20" x14ac:dyDescent="0.25">
      <c r="T306" s="352"/>
    </row>
    <row r="307" spans="20:20" x14ac:dyDescent="0.25">
      <c r="T307" s="352"/>
    </row>
    <row r="308" spans="20:20" x14ac:dyDescent="0.25">
      <c r="T308" s="352"/>
    </row>
    <row r="309" spans="20:20" x14ac:dyDescent="0.25">
      <c r="T309" s="352"/>
    </row>
    <row r="310" spans="20:20" x14ac:dyDescent="0.25">
      <c r="T310" s="352"/>
    </row>
    <row r="311" spans="20:20" x14ac:dyDescent="0.25">
      <c r="T311" s="352"/>
    </row>
    <row r="312" spans="20:20" x14ac:dyDescent="0.25">
      <c r="T312" s="352"/>
    </row>
    <row r="313" spans="20:20" x14ac:dyDescent="0.25">
      <c r="T313" s="352"/>
    </row>
    <row r="314" spans="20:20" x14ac:dyDescent="0.25">
      <c r="T314" s="352"/>
    </row>
    <row r="315" spans="20:20" x14ac:dyDescent="0.25">
      <c r="T315" s="352"/>
    </row>
    <row r="316" spans="20:20" x14ac:dyDescent="0.25">
      <c r="T316" s="352"/>
    </row>
    <row r="317" spans="20:20" x14ac:dyDescent="0.25">
      <c r="T317" s="352"/>
    </row>
    <row r="318" spans="20:20" x14ac:dyDescent="0.25">
      <c r="T318" s="352"/>
    </row>
    <row r="319" spans="20:20" x14ac:dyDescent="0.25">
      <c r="T319" s="352"/>
    </row>
    <row r="320" spans="20:20" x14ac:dyDescent="0.25">
      <c r="T320" s="352"/>
    </row>
    <row r="321" spans="20:20" x14ac:dyDescent="0.25">
      <c r="T321" s="352"/>
    </row>
    <row r="322" spans="20:20" x14ac:dyDescent="0.25">
      <c r="T322" s="352"/>
    </row>
    <row r="323" spans="20:20" x14ac:dyDescent="0.25">
      <c r="T323" s="352"/>
    </row>
    <row r="324" spans="20:20" x14ac:dyDescent="0.25">
      <c r="T324" s="352"/>
    </row>
    <row r="325" spans="20:20" x14ac:dyDescent="0.25">
      <c r="T325" s="352"/>
    </row>
    <row r="326" spans="20:20" x14ac:dyDescent="0.25">
      <c r="T326" s="352"/>
    </row>
    <row r="327" spans="20:20" x14ac:dyDescent="0.25">
      <c r="T327" s="352"/>
    </row>
    <row r="328" spans="20:20" x14ac:dyDescent="0.25">
      <c r="T328" s="352"/>
    </row>
    <row r="329" spans="20:20" x14ac:dyDescent="0.25">
      <c r="T329" s="352"/>
    </row>
    <row r="330" spans="20:20" x14ac:dyDescent="0.25">
      <c r="T330" s="352"/>
    </row>
    <row r="331" spans="20:20" x14ac:dyDescent="0.25">
      <c r="T331" s="352"/>
    </row>
    <row r="332" spans="20:20" x14ac:dyDescent="0.25">
      <c r="T332" s="352"/>
    </row>
    <row r="333" spans="20:20" x14ac:dyDescent="0.25">
      <c r="T333" s="352"/>
    </row>
    <row r="334" spans="20:20" x14ac:dyDescent="0.25">
      <c r="T334" s="352"/>
    </row>
    <row r="335" spans="20:20" x14ac:dyDescent="0.25">
      <c r="T335" s="352"/>
    </row>
    <row r="336" spans="20:20" x14ac:dyDescent="0.25">
      <c r="T336" s="352"/>
    </row>
    <row r="337" spans="20:20" x14ac:dyDescent="0.25">
      <c r="T337" s="352"/>
    </row>
    <row r="338" spans="20:20" x14ac:dyDescent="0.25">
      <c r="T338" s="352"/>
    </row>
    <row r="339" spans="20:20" x14ac:dyDescent="0.25">
      <c r="T339" s="352"/>
    </row>
    <row r="340" spans="20:20" x14ac:dyDescent="0.25">
      <c r="T340" s="352"/>
    </row>
    <row r="341" spans="20:20" x14ac:dyDescent="0.25">
      <c r="T341" s="352"/>
    </row>
    <row r="342" spans="20:20" x14ac:dyDescent="0.25">
      <c r="T342" s="352"/>
    </row>
    <row r="343" spans="20:20" x14ac:dyDescent="0.25">
      <c r="T343" s="352"/>
    </row>
    <row r="344" spans="20:20" x14ac:dyDescent="0.25">
      <c r="T344" s="352"/>
    </row>
    <row r="345" spans="20:20" x14ac:dyDescent="0.25">
      <c r="T345" s="352"/>
    </row>
    <row r="346" spans="20:20" x14ac:dyDescent="0.25">
      <c r="T346" s="352"/>
    </row>
    <row r="347" spans="20:20" x14ac:dyDescent="0.25">
      <c r="T347" s="352"/>
    </row>
    <row r="348" spans="20:20" x14ac:dyDescent="0.25">
      <c r="T348" s="352"/>
    </row>
    <row r="349" spans="20:20" x14ac:dyDescent="0.25">
      <c r="T349" s="352"/>
    </row>
    <row r="350" spans="20:20" x14ac:dyDescent="0.25">
      <c r="T350" s="352"/>
    </row>
    <row r="351" spans="20:20" x14ac:dyDescent="0.25">
      <c r="T351" s="352"/>
    </row>
    <row r="352" spans="20:20" x14ac:dyDescent="0.25">
      <c r="T352" s="352"/>
    </row>
    <row r="353" spans="20:20" x14ac:dyDescent="0.25">
      <c r="T353" s="352"/>
    </row>
    <row r="354" spans="20:20" x14ac:dyDescent="0.25">
      <c r="T354" s="352"/>
    </row>
    <row r="355" spans="20:20" x14ac:dyDescent="0.25">
      <c r="T355" s="352"/>
    </row>
    <row r="356" spans="20:20" x14ac:dyDescent="0.25">
      <c r="T356" s="352"/>
    </row>
    <row r="357" spans="20:20" x14ac:dyDescent="0.25">
      <c r="T357" s="352"/>
    </row>
    <row r="358" spans="20:20" x14ac:dyDescent="0.25">
      <c r="T358" s="352"/>
    </row>
    <row r="359" spans="20:20" x14ac:dyDescent="0.25">
      <c r="T359" s="352"/>
    </row>
    <row r="360" spans="20:20" x14ac:dyDescent="0.25">
      <c r="T360" s="352"/>
    </row>
    <row r="361" spans="20:20" x14ac:dyDescent="0.25">
      <c r="T361" s="352"/>
    </row>
    <row r="362" spans="20:20" x14ac:dyDescent="0.25">
      <c r="T362" s="352"/>
    </row>
    <row r="363" spans="20:20" x14ac:dyDescent="0.25">
      <c r="T363" s="352"/>
    </row>
    <row r="364" spans="20:20" x14ac:dyDescent="0.25">
      <c r="T364" s="352"/>
    </row>
    <row r="365" spans="20:20" x14ac:dyDescent="0.25">
      <c r="T365" s="352"/>
    </row>
    <row r="366" spans="20:20" x14ac:dyDescent="0.25">
      <c r="T366" s="352"/>
    </row>
    <row r="367" spans="20:20" x14ac:dyDescent="0.25">
      <c r="T367" s="352"/>
    </row>
    <row r="368" spans="20:20" x14ac:dyDescent="0.25">
      <c r="T368" s="352"/>
    </row>
    <row r="369" spans="20:20" x14ac:dyDescent="0.25">
      <c r="T369" s="352"/>
    </row>
    <row r="370" spans="20:20" x14ac:dyDescent="0.25">
      <c r="T370" s="352"/>
    </row>
    <row r="371" spans="20:20" x14ac:dyDescent="0.25">
      <c r="T371" s="352"/>
    </row>
    <row r="372" spans="20:20" x14ac:dyDescent="0.25">
      <c r="T372" s="352"/>
    </row>
    <row r="373" spans="20:20" x14ac:dyDescent="0.25">
      <c r="T373" s="352"/>
    </row>
    <row r="374" spans="20:20" x14ac:dyDescent="0.25">
      <c r="T374" s="352"/>
    </row>
    <row r="375" spans="20:20" x14ac:dyDescent="0.25">
      <c r="T375" s="352"/>
    </row>
    <row r="376" spans="20:20" x14ac:dyDescent="0.25">
      <c r="T376" s="352"/>
    </row>
    <row r="377" spans="20:20" x14ac:dyDescent="0.25">
      <c r="T377" s="352"/>
    </row>
    <row r="378" spans="20:20" x14ac:dyDescent="0.25">
      <c r="T378" s="352"/>
    </row>
    <row r="379" spans="20:20" x14ac:dyDescent="0.25">
      <c r="T379" s="352"/>
    </row>
    <row r="380" spans="20:20" x14ac:dyDescent="0.25">
      <c r="T380" s="352"/>
    </row>
    <row r="381" spans="20:20" x14ac:dyDescent="0.25">
      <c r="T381" s="352"/>
    </row>
    <row r="382" spans="20:20" x14ac:dyDescent="0.25">
      <c r="T382" s="352"/>
    </row>
    <row r="383" spans="20:20" x14ac:dyDescent="0.25">
      <c r="T383" s="352"/>
    </row>
    <row r="384" spans="20:20" x14ac:dyDescent="0.25">
      <c r="T384" s="352"/>
    </row>
    <row r="385" spans="20:20" x14ac:dyDescent="0.25">
      <c r="T385" s="352"/>
    </row>
    <row r="386" spans="20:20" x14ac:dyDescent="0.25">
      <c r="T386" s="352"/>
    </row>
    <row r="387" spans="20:20" x14ac:dyDescent="0.25">
      <c r="T387" s="352"/>
    </row>
    <row r="388" spans="20:20" x14ac:dyDescent="0.25">
      <c r="T388" s="352"/>
    </row>
    <row r="389" spans="20:20" x14ac:dyDescent="0.25">
      <c r="T389" s="352"/>
    </row>
    <row r="390" spans="20:20" x14ac:dyDescent="0.25">
      <c r="T390" s="352"/>
    </row>
    <row r="391" spans="20:20" x14ac:dyDescent="0.25">
      <c r="T391" s="352"/>
    </row>
    <row r="392" spans="20:20" x14ac:dyDescent="0.25">
      <c r="T392" s="352"/>
    </row>
    <row r="393" spans="20:20" x14ac:dyDescent="0.25">
      <c r="T393" s="352"/>
    </row>
    <row r="394" spans="20:20" x14ac:dyDescent="0.25">
      <c r="T394" s="352"/>
    </row>
    <row r="395" spans="20:20" x14ac:dyDescent="0.25">
      <c r="T395" s="352"/>
    </row>
    <row r="396" spans="20:20" x14ac:dyDescent="0.25">
      <c r="T396" s="352"/>
    </row>
    <row r="397" spans="20:20" x14ac:dyDescent="0.25">
      <c r="T397" s="352"/>
    </row>
    <row r="398" spans="20:20" x14ac:dyDescent="0.25">
      <c r="T398" s="352"/>
    </row>
    <row r="399" spans="20:20" x14ac:dyDescent="0.25">
      <c r="T399" s="352"/>
    </row>
    <row r="400" spans="20:20" x14ac:dyDescent="0.25">
      <c r="T400" s="352"/>
    </row>
    <row r="401" spans="20:20" x14ac:dyDescent="0.25">
      <c r="T401" s="352"/>
    </row>
    <row r="402" spans="20:20" x14ac:dyDescent="0.25">
      <c r="T402" s="352"/>
    </row>
    <row r="403" spans="20:20" x14ac:dyDescent="0.25">
      <c r="T403" s="352"/>
    </row>
    <row r="404" spans="20:20" x14ac:dyDescent="0.25">
      <c r="T404" s="352"/>
    </row>
    <row r="405" spans="20:20" x14ac:dyDescent="0.25">
      <c r="T405" s="352"/>
    </row>
    <row r="406" spans="20:20" x14ac:dyDescent="0.25">
      <c r="T406" s="352"/>
    </row>
    <row r="407" spans="20:20" x14ac:dyDescent="0.25">
      <c r="T407" s="352"/>
    </row>
    <row r="408" spans="20:20" x14ac:dyDescent="0.25">
      <c r="T408" s="352"/>
    </row>
    <row r="409" spans="20:20" x14ac:dyDescent="0.25">
      <c r="T409" s="352"/>
    </row>
    <row r="410" spans="20:20" x14ac:dyDescent="0.25">
      <c r="T410" s="352"/>
    </row>
    <row r="411" spans="20:20" x14ac:dyDescent="0.25">
      <c r="T411" s="352"/>
    </row>
    <row r="412" spans="20:20" x14ac:dyDescent="0.25">
      <c r="T412" s="352"/>
    </row>
    <row r="413" spans="20:20" x14ac:dyDescent="0.25">
      <c r="T413" s="352"/>
    </row>
    <row r="414" spans="20:20" x14ac:dyDescent="0.25">
      <c r="T414" s="352"/>
    </row>
    <row r="415" spans="20:20" x14ac:dyDescent="0.25">
      <c r="T415" s="352"/>
    </row>
    <row r="416" spans="20:20" x14ac:dyDescent="0.25">
      <c r="T416" s="352"/>
    </row>
    <row r="417" spans="20:20" x14ac:dyDescent="0.25">
      <c r="T417" s="352"/>
    </row>
    <row r="418" spans="20:20" x14ac:dyDescent="0.25">
      <c r="T418" s="352"/>
    </row>
    <row r="419" spans="20:20" x14ac:dyDescent="0.25">
      <c r="T419" s="352"/>
    </row>
    <row r="420" spans="20:20" x14ac:dyDescent="0.25">
      <c r="T420" s="352"/>
    </row>
    <row r="421" spans="20:20" x14ac:dyDescent="0.25">
      <c r="T421" s="352"/>
    </row>
    <row r="422" spans="20:20" x14ac:dyDescent="0.25">
      <c r="T422" s="352"/>
    </row>
    <row r="423" spans="20:20" x14ac:dyDescent="0.25">
      <c r="T423" s="352"/>
    </row>
    <row r="424" spans="20:20" x14ac:dyDescent="0.25">
      <c r="T424" s="352"/>
    </row>
    <row r="425" spans="20:20" x14ac:dyDescent="0.25">
      <c r="T425" s="352"/>
    </row>
    <row r="426" spans="20:20" x14ac:dyDescent="0.25">
      <c r="T426" s="352"/>
    </row>
    <row r="427" spans="20:20" x14ac:dyDescent="0.25">
      <c r="T427" s="352"/>
    </row>
    <row r="428" spans="20:20" x14ac:dyDescent="0.25">
      <c r="T428" s="352"/>
    </row>
    <row r="429" spans="20:20" x14ac:dyDescent="0.25">
      <c r="T429" s="352"/>
    </row>
    <row r="430" spans="20:20" x14ac:dyDescent="0.25">
      <c r="T430" s="352"/>
    </row>
    <row r="431" spans="20:20" x14ac:dyDescent="0.25">
      <c r="T431" s="352"/>
    </row>
    <row r="432" spans="20:20" x14ac:dyDescent="0.25">
      <c r="T432" s="352"/>
    </row>
    <row r="433" spans="20:20" x14ac:dyDescent="0.25">
      <c r="T433" s="352"/>
    </row>
    <row r="434" spans="20:20" x14ac:dyDescent="0.25">
      <c r="T434" s="352"/>
    </row>
    <row r="435" spans="20:20" x14ac:dyDescent="0.25">
      <c r="T435" s="352"/>
    </row>
    <row r="436" spans="20:20" x14ac:dyDescent="0.25">
      <c r="T436" s="352"/>
    </row>
    <row r="437" spans="20:20" x14ac:dyDescent="0.25">
      <c r="T437" s="352"/>
    </row>
    <row r="438" spans="20:20" x14ac:dyDescent="0.25">
      <c r="T438" s="352"/>
    </row>
    <row r="439" spans="20:20" x14ac:dyDescent="0.25">
      <c r="T439" s="352"/>
    </row>
    <row r="440" spans="20:20" x14ac:dyDescent="0.25">
      <c r="T440" s="352"/>
    </row>
    <row r="441" spans="20:20" x14ac:dyDescent="0.25">
      <c r="T441" s="352"/>
    </row>
    <row r="442" spans="20:20" x14ac:dyDescent="0.25">
      <c r="T442" s="352"/>
    </row>
    <row r="443" spans="20:20" x14ac:dyDescent="0.25">
      <c r="T443" s="352"/>
    </row>
    <row r="444" spans="20:20" x14ac:dyDescent="0.25">
      <c r="T444" s="352"/>
    </row>
    <row r="445" spans="20:20" x14ac:dyDescent="0.25">
      <c r="T445" s="352"/>
    </row>
    <row r="446" spans="20:20" x14ac:dyDescent="0.25">
      <c r="T446" s="352"/>
    </row>
    <row r="447" spans="20:20" x14ac:dyDescent="0.25">
      <c r="T447" s="352"/>
    </row>
    <row r="448" spans="20:20" x14ac:dyDescent="0.25">
      <c r="T448" s="352"/>
    </row>
    <row r="449" spans="20:20" x14ac:dyDescent="0.25">
      <c r="T449" s="352"/>
    </row>
    <row r="450" spans="20:20" x14ac:dyDescent="0.25">
      <c r="T450" s="352"/>
    </row>
    <row r="451" spans="20:20" x14ac:dyDescent="0.25">
      <c r="T451" s="352"/>
    </row>
    <row r="452" spans="20:20" x14ac:dyDescent="0.25">
      <c r="T452" s="352"/>
    </row>
    <row r="453" spans="20:20" x14ac:dyDescent="0.25">
      <c r="T453" s="352"/>
    </row>
    <row r="454" spans="20:20" x14ac:dyDescent="0.25">
      <c r="T454" s="352"/>
    </row>
    <row r="455" spans="20:20" x14ac:dyDescent="0.25">
      <c r="T455" s="352"/>
    </row>
    <row r="456" spans="20:20" x14ac:dyDescent="0.25">
      <c r="T456" s="352"/>
    </row>
    <row r="457" spans="20:20" x14ac:dyDescent="0.25">
      <c r="T457" s="352"/>
    </row>
    <row r="458" spans="20:20" x14ac:dyDescent="0.25">
      <c r="T458" s="352"/>
    </row>
    <row r="459" spans="20:20" x14ac:dyDescent="0.25">
      <c r="T459" s="352"/>
    </row>
    <row r="460" spans="20:20" x14ac:dyDescent="0.25">
      <c r="T460" s="352"/>
    </row>
    <row r="461" spans="20:20" x14ac:dyDescent="0.25">
      <c r="T461" s="352"/>
    </row>
    <row r="462" spans="20:20" x14ac:dyDescent="0.25">
      <c r="T462" s="352"/>
    </row>
    <row r="463" spans="20:20" x14ac:dyDescent="0.25">
      <c r="T463" s="352"/>
    </row>
    <row r="464" spans="20:20" x14ac:dyDescent="0.25">
      <c r="T464" s="352"/>
    </row>
    <row r="465" spans="20:20" x14ac:dyDescent="0.25">
      <c r="T465" s="352"/>
    </row>
    <row r="466" spans="20:20" x14ac:dyDescent="0.25">
      <c r="T466" s="352"/>
    </row>
    <row r="467" spans="20:20" x14ac:dyDescent="0.25">
      <c r="T467" s="352"/>
    </row>
    <row r="468" spans="20:20" x14ac:dyDescent="0.25">
      <c r="T468" s="352"/>
    </row>
    <row r="469" spans="20:20" x14ac:dyDescent="0.25">
      <c r="T469" s="352"/>
    </row>
    <row r="470" spans="20:20" x14ac:dyDescent="0.25">
      <c r="T470" s="352"/>
    </row>
    <row r="471" spans="20:20" x14ac:dyDescent="0.25">
      <c r="T471" s="352"/>
    </row>
    <row r="472" spans="20:20" x14ac:dyDescent="0.25">
      <c r="T472" s="352"/>
    </row>
    <row r="473" spans="20:20" x14ac:dyDescent="0.25">
      <c r="T473" s="352"/>
    </row>
    <row r="474" spans="20:20" x14ac:dyDescent="0.25">
      <c r="T474" s="352"/>
    </row>
    <row r="475" spans="20:20" x14ac:dyDescent="0.25">
      <c r="T475" s="352"/>
    </row>
    <row r="476" spans="20:20" x14ac:dyDescent="0.25">
      <c r="T476" s="352"/>
    </row>
    <row r="477" spans="20:20" x14ac:dyDescent="0.25">
      <c r="T477" s="352"/>
    </row>
    <row r="478" spans="20:20" x14ac:dyDescent="0.25">
      <c r="T478" s="352"/>
    </row>
    <row r="479" spans="20:20" x14ac:dyDescent="0.25">
      <c r="T479" s="352"/>
    </row>
    <row r="480" spans="20:20" x14ac:dyDescent="0.25">
      <c r="T480" s="352"/>
    </row>
    <row r="481" spans="20:20" x14ac:dyDescent="0.25">
      <c r="T481" s="352"/>
    </row>
    <row r="482" spans="20:20" x14ac:dyDescent="0.25">
      <c r="T482" s="352"/>
    </row>
    <row r="483" spans="20:20" x14ac:dyDescent="0.25">
      <c r="T483" s="352"/>
    </row>
    <row r="484" spans="20:20" x14ac:dyDescent="0.25">
      <c r="T484" s="352"/>
    </row>
    <row r="485" spans="20:20" x14ac:dyDescent="0.25">
      <c r="T485" s="352"/>
    </row>
    <row r="486" spans="20:20" x14ac:dyDescent="0.25">
      <c r="T486" s="352"/>
    </row>
    <row r="487" spans="20:20" x14ac:dyDescent="0.25">
      <c r="T487" s="352"/>
    </row>
    <row r="488" spans="20:20" x14ac:dyDescent="0.25">
      <c r="T488" s="352"/>
    </row>
    <row r="489" spans="20:20" x14ac:dyDescent="0.25">
      <c r="T489" s="352"/>
    </row>
    <row r="490" spans="20:20" x14ac:dyDescent="0.25">
      <c r="T490" s="352"/>
    </row>
    <row r="491" spans="20:20" x14ac:dyDescent="0.25">
      <c r="T491" s="352"/>
    </row>
    <row r="492" spans="20:20" x14ac:dyDescent="0.25">
      <c r="T492" s="352"/>
    </row>
    <row r="493" spans="20:20" x14ac:dyDescent="0.25">
      <c r="T493" s="352"/>
    </row>
    <row r="494" spans="20:20" x14ac:dyDescent="0.25">
      <c r="T494" s="352"/>
    </row>
    <row r="495" spans="20:20" x14ac:dyDescent="0.25">
      <c r="T495" s="352"/>
    </row>
    <row r="496" spans="20:20" x14ac:dyDescent="0.25">
      <c r="T496" s="352"/>
    </row>
    <row r="497" spans="20:20" x14ac:dyDescent="0.25">
      <c r="T497" s="352"/>
    </row>
    <row r="498" spans="20:20" x14ac:dyDescent="0.25">
      <c r="T498" s="352"/>
    </row>
    <row r="499" spans="20:20" x14ac:dyDescent="0.25">
      <c r="T499" s="352"/>
    </row>
    <row r="500" spans="20:20" x14ac:dyDescent="0.25">
      <c r="T500" s="352"/>
    </row>
    <row r="501" spans="20:20" x14ac:dyDescent="0.25">
      <c r="T501" s="352"/>
    </row>
    <row r="502" spans="20:20" x14ac:dyDescent="0.25">
      <c r="T502" s="352"/>
    </row>
    <row r="503" spans="20:20" x14ac:dyDescent="0.25">
      <c r="T503" s="352"/>
    </row>
    <row r="504" spans="20:20" x14ac:dyDescent="0.25">
      <c r="T504" s="352"/>
    </row>
    <row r="505" spans="20:20" x14ac:dyDescent="0.25">
      <c r="T505" s="352"/>
    </row>
    <row r="506" spans="20:20" x14ac:dyDescent="0.25">
      <c r="T506" s="352"/>
    </row>
    <row r="507" spans="20:20" x14ac:dyDescent="0.25">
      <c r="T507" s="352"/>
    </row>
    <row r="508" spans="20:20" x14ac:dyDescent="0.25">
      <c r="T508" s="352"/>
    </row>
    <row r="509" spans="20:20" x14ac:dyDescent="0.25">
      <c r="T509" s="352"/>
    </row>
    <row r="510" spans="20:20" x14ac:dyDescent="0.25">
      <c r="T510" s="352"/>
    </row>
    <row r="511" spans="20:20" x14ac:dyDescent="0.25">
      <c r="T511" s="352"/>
    </row>
    <row r="512" spans="20:20" x14ac:dyDescent="0.25">
      <c r="T512" s="352"/>
    </row>
    <row r="513" spans="20:20" x14ac:dyDescent="0.25">
      <c r="T513" s="352"/>
    </row>
    <row r="514" spans="20:20" x14ac:dyDescent="0.25">
      <c r="T514" s="352"/>
    </row>
    <row r="515" spans="20:20" x14ac:dyDescent="0.25">
      <c r="T515" s="352"/>
    </row>
    <row r="516" spans="20:20" x14ac:dyDescent="0.25">
      <c r="T516" s="352"/>
    </row>
    <row r="517" spans="20:20" x14ac:dyDescent="0.25">
      <c r="T517" s="352"/>
    </row>
    <row r="518" spans="20:20" x14ac:dyDescent="0.25">
      <c r="T518" s="352"/>
    </row>
    <row r="519" spans="20:20" x14ac:dyDescent="0.25">
      <c r="T519" s="352"/>
    </row>
    <row r="520" spans="20:20" x14ac:dyDescent="0.25">
      <c r="T520" s="352"/>
    </row>
    <row r="521" spans="20:20" x14ac:dyDescent="0.25">
      <c r="T521" s="352"/>
    </row>
    <row r="522" spans="20:20" x14ac:dyDescent="0.25">
      <c r="T522" s="352"/>
    </row>
    <row r="523" spans="20:20" x14ac:dyDescent="0.25">
      <c r="T523" s="352"/>
    </row>
    <row r="524" spans="20:20" x14ac:dyDescent="0.25">
      <c r="T524" s="352"/>
    </row>
    <row r="525" spans="20:20" x14ac:dyDescent="0.25">
      <c r="T525" s="352"/>
    </row>
    <row r="526" spans="20:20" x14ac:dyDescent="0.25">
      <c r="T526" s="352"/>
    </row>
    <row r="527" spans="20:20" x14ac:dyDescent="0.25">
      <c r="T527" s="352"/>
    </row>
    <row r="528" spans="20:20" x14ac:dyDescent="0.25">
      <c r="T528" s="352"/>
    </row>
    <row r="529" spans="20:20" x14ac:dyDescent="0.25">
      <c r="T529" s="352"/>
    </row>
    <row r="530" spans="20:20" x14ac:dyDescent="0.25">
      <c r="T530" s="352"/>
    </row>
    <row r="531" spans="20:20" x14ac:dyDescent="0.25">
      <c r="T531" s="352"/>
    </row>
    <row r="532" spans="20:20" x14ac:dyDescent="0.25">
      <c r="T532" s="352"/>
    </row>
    <row r="533" spans="20:20" x14ac:dyDescent="0.25">
      <c r="T533" s="352"/>
    </row>
    <row r="534" spans="20:20" x14ac:dyDescent="0.25">
      <c r="T534" s="352"/>
    </row>
    <row r="535" spans="20:20" x14ac:dyDescent="0.25">
      <c r="T535" s="352"/>
    </row>
    <row r="536" spans="20:20" x14ac:dyDescent="0.25">
      <c r="T536" s="352"/>
    </row>
    <row r="537" spans="20:20" x14ac:dyDescent="0.25">
      <c r="T537" s="352"/>
    </row>
    <row r="538" spans="20:20" x14ac:dyDescent="0.25">
      <c r="T538" s="352"/>
    </row>
    <row r="539" spans="20:20" x14ac:dyDescent="0.25">
      <c r="T539" s="352"/>
    </row>
    <row r="540" spans="20:20" x14ac:dyDescent="0.25">
      <c r="T540" s="352"/>
    </row>
    <row r="541" spans="20:20" x14ac:dyDescent="0.25">
      <c r="T541" s="352"/>
    </row>
    <row r="542" spans="20:20" x14ac:dyDescent="0.25">
      <c r="T542" s="352"/>
    </row>
    <row r="543" spans="20:20" x14ac:dyDescent="0.25">
      <c r="T543" s="352"/>
    </row>
    <row r="544" spans="20:20" x14ac:dyDescent="0.25">
      <c r="T544" s="352"/>
    </row>
    <row r="545" spans="20:20" x14ac:dyDescent="0.25">
      <c r="T545" s="352"/>
    </row>
    <row r="546" spans="20:20" x14ac:dyDescent="0.25">
      <c r="T546" s="352"/>
    </row>
    <row r="547" spans="20:20" x14ac:dyDescent="0.25">
      <c r="T547" s="352"/>
    </row>
    <row r="548" spans="20:20" x14ac:dyDescent="0.25">
      <c r="T548" s="352"/>
    </row>
    <row r="549" spans="20:20" x14ac:dyDescent="0.25">
      <c r="T549" s="352"/>
    </row>
    <row r="550" spans="20:20" x14ac:dyDescent="0.25">
      <c r="T550" s="352"/>
    </row>
    <row r="551" spans="20:20" x14ac:dyDescent="0.25">
      <c r="T551" s="352"/>
    </row>
    <row r="552" spans="20:20" x14ac:dyDescent="0.25">
      <c r="T552" s="352"/>
    </row>
    <row r="553" spans="20:20" x14ac:dyDescent="0.25">
      <c r="T553" s="352"/>
    </row>
    <row r="554" spans="20:20" x14ac:dyDescent="0.25">
      <c r="T554" s="352"/>
    </row>
    <row r="555" spans="20:20" x14ac:dyDescent="0.25">
      <c r="T555" s="352"/>
    </row>
    <row r="556" spans="20:20" x14ac:dyDescent="0.25">
      <c r="T556" s="352"/>
    </row>
    <row r="557" spans="20:20" x14ac:dyDescent="0.25">
      <c r="T557" s="352"/>
    </row>
    <row r="558" spans="20:20" x14ac:dyDescent="0.25">
      <c r="T558" s="352"/>
    </row>
    <row r="559" spans="20:20" x14ac:dyDescent="0.25">
      <c r="T559" s="352"/>
    </row>
    <row r="560" spans="20:20" x14ac:dyDescent="0.25">
      <c r="T560" s="352"/>
    </row>
    <row r="561" spans="20:20" x14ac:dyDescent="0.25">
      <c r="T561" s="352"/>
    </row>
    <row r="562" spans="20:20" x14ac:dyDescent="0.25">
      <c r="T562" s="352"/>
    </row>
    <row r="563" spans="20:20" x14ac:dyDescent="0.25">
      <c r="T563" s="352"/>
    </row>
    <row r="564" spans="20:20" x14ac:dyDescent="0.25">
      <c r="T564" s="352"/>
    </row>
    <row r="565" spans="20:20" x14ac:dyDescent="0.25">
      <c r="T565" s="352"/>
    </row>
    <row r="566" spans="20:20" x14ac:dyDescent="0.25">
      <c r="T566" s="352"/>
    </row>
    <row r="567" spans="20:20" x14ac:dyDescent="0.25">
      <c r="T567" s="352"/>
    </row>
    <row r="568" spans="20:20" x14ac:dyDescent="0.25">
      <c r="T568" s="352"/>
    </row>
    <row r="569" spans="20:20" x14ac:dyDescent="0.25">
      <c r="T569" s="352"/>
    </row>
    <row r="570" spans="20:20" x14ac:dyDescent="0.25">
      <c r="T570" s="352"/>
    </row>
    <row r="571" spans="20:20" x14ac:dyDescent="0.25">
      <c r="T571" s="352"/>
    </row>
    <row r="572" spans="20:20" x14ac:dyDescent="0.25">
      <c r="T572" s="352"/>
    </row>
    <row r="573" spans="20:20" x14ac:dyDescent="0.25">
      <c r="T573" s="352"/>
    </row>
    <row r="574" spans="20:20" x14ac:dyDescent="0.25">
      <c r="T574" s="352"/>
    </row>
    <row r="575" spans="20:20" x14ac:dyDescent="0.25">
      <c r="T575" s="352"/>
    </row>
    <row r="576" spans="20:20" x14ac:dyDescent="0.25">
      <c r="T576" s="352"/>
    </row>
    <row r="577" spans="20:20" x14ac:dyDescent="0.25">
      <c r="T577" s="352"/>
    </row>
    <row r="578" spans="20:20" x14ac:dyDescent="0.25">
      <c r="T578" s="352"/>
    </row>
    <row r="579" spans="20:20" x14ac:dyDescent="0.25">
      <c r="T579" s="352"/>
    </row>
    <row r="580" spans="20:20" x14ac:dyDescent="0.25">
      <c r="T580" s="352"/>
    </row>
    <row r="581" spans="20:20" x14ac:dyDescent="0.25">
      <c r="T581" s="352"/>
    </row>
    <row r="582" spans="20:20" x14ac:dyDescent="0.25">
      <c r="T582" s="352"/>
    </row>
    <row r="583" spans="20:20" x14ac:dyDescent="0.25">
      <c r="T583" s="352"/>
    </row>
    <row r="584" spans="20:20" x14ac:dyDescent="0.25">
      <c r="T584" s="352"/>
    </row>
    <row r="585" spans="20:20" x14ac:dyDescent="0.25">
      <c r="T585" s="352"/>
    </row>
    <row r="586" spans="20:20" x14ac:dyDescent="0.25">
      <c r="T586" s="352"/>
    </row>
    <row r="587" spans="20:20" x14ac:dyDescent="0.25">
      <c r="T587" s="352"/>
    </row>
    <row r="588" spans="20:20" x14ac:dyDescent="0.25">
      <c r="T588" s="352"/>
    </row>
    <row r="589" spans="20:20" x14ac:dyDescent="0.25">
      <c r="T589" s="352"/>
    </row>
    <row r="590" spans="20:20" x14ac:dyDescent="0.25">
      <c r="T590" s="352"/>
    </row>
    <row r="591" spans="20:20" x14ac:dyDescent="0.25">
      <c r="T591" s="352"/>
    </row>
    <row r="592" spans="20:20" x14ac:dyDescent="0.25">
      <c r="T592" s="352"/>
    </row>
    <row r="593" spans="20:20" x14ac:dyDescent="0.25">
      <c r="T593" s="352"/>
    </row>
    <row r="594" spans="20:20" x14ac:dyDescent="0.25">
      <c r="T594" s="352"/>
    </row>
    <row r="595" spans="20:20" x14ac:dyDescent="0.25">
      <c r="T595" s="352"/>
    </row>
    <row r="596" spans="20:20" x14ac:dyDescent="0.25">
      <c r="T596" s="352"/>
    </row>
    <row r="597" spans="20:20" x14ac:dyDescent="0.25">
      <c r="T597" s="352"/>
    </row>
    <row r="598" spans="20:20" x14ac:dyDescent="0.25">
      <c r="T598" s="352"/>
    </row>
    <row r="599" spans="20:20" x14ac:dyDescent="0.25">
      <c r="T599" s="352"/>
    </row>
    <row r="600" spans="20:20" x14ac:dyDescent="0.25">
      <c r="T600" s="352"/>
    </row>
    <row r="601" spans="20:20" x14ac:dyDescent="0.25">
      <c r="T601" s="352"/>
    </row>
    <row r="602" spans="20:20" x14ac:dyDescent="0.25">
      <c r="T602" s="352"/>
    </row>
    <row r="603" spans="20:20" x14ac:dyDescent="0.25">
      <c r="T603" s="352"/>
    </row>
    <row r="604" spans="20:20" x14ac:dyDescent="0.25">
      <c r="T604" s="352"/>
    </row>
    <row r="605" spans="20:20" x14ac:dyDescent="0.25">
      <c r="T605" s="352"/>
    </row>
    <row r="606" spans="20:20" x14ac:dyDescent="0.25">
      <c r="T606" s="352"/>
    </row>
    <row r="607" spans="20:20" x14ac:dyDescent="0.25">
      <c r="T607" s="352"/>
    </row>
    <row r="608" spans="20:20" x14ac:dyDescent="0.25">
      <c r="T608" s="352"/>
    </row>
    <row r="609" spans="20:20" x14ac:dyDescent="0.25">
      <c r="T609" s="352"/>
    </row>
    <row r="610" spans="20:20" x14ac:dyDescent="0.25">
      <c r="T610" s="352"/>
    </row>
    <row r="611" spans="20:20" x14ac:dyDescent="0.25">
      <c r="T611" s="352"/>
    </row>
    <row r="612" spans="20:20" x14ac:dyDescent="0.25">
      <c r="T612" s="352"/>
    </row>
    <row r="613" spans="20:20" x14ac:dyDescent="0.25">
      <c r="T613" s="352"/>
    </row>
    <row r="614" spans="20:20" x14ac:dyDescent="0.25">
      <c r="T614" s="352"/>
    </row>
    <row r="615" spans="20:20" x14ac:dyDescent="0.25">
      <c r="T615" s="352"/>
    </row>
    <row r="616" spans="20:20" x14ac:dyDescent="0.25">
      <c r="T616" s="352"/>
    </row>
    <row r="617" spans="20:20" x14ac:dyDescent="0.25">
      <c r="T617" s="352"/>
    </row>
    <row r="618" spans="20:20" x14ac:dyDescent="0.25">
      <c r="T618" s="352"/>
    </row>
    <row r="619" spans="20:20" x14ac:dyDescent="0.25">
      <c r="T619" s="352"/>
    </row>
    <row r="620" spans="20:20" x14ac:dyDescent="0.25">
      <c r="T620" s="352"/>
    </row>
    <row r="621" spans="20:20" x14ac:dyDescent="0.25">
      <c r="T621" s="352"/>
    </row>
    <row r="622" spans="20:20" x14ac:dyDescent="0.25">
      <c r="T622" s="352"/>
    </row>
    <row r="623" spans="20:20" x14ac:dyDescent="0.25">
      <c r="T623" s="352"/>
    </row>
    <row r="624" spans="20:20" x14ac:dyDescent="0.25">
      <c r="T624" s="352"/>
    </row>
    <row r="625" spans="20:20" x14ac:dyDescent="0.25">
      <c r="T625" s="352"/>
    </row>
    <row r="626" spans="20:20" x14ac:dyDescent="0.25">
      <c r="T626" s="352"/>
    </row>
    <row r="627" spans="20:20" x14ac:dyDescent="0.25">
      <c r="T627" s="352"/>
    </row>
    <row r="628" spans="20:20" x14ac:dyDescent="0.25">
      <c r="T628" s="352"/>
    </row>
    <row r="629" spans="20:20" x14ac:dyDescent="0.25">
      <c r="T629" s="352"/>
    </row>
    <row r="630" spans="20:20" x14ac:dyDescent="0.25">
      <c r="T630" s="352"/>
    </row>
    <row r="631" spans="20:20" x14ac:dyDescent="0.25">
      <c r="T631" s="352"/>
    </row>
    <row r="632" spans="20:20" x14ac:dyDescent="0.25">
      <c r="T632" s="352"/>
    </row>
    <row r="633" spans="20:20" x14ac:dyDescent="0.25">
      <c r="T633" s="352"/>
    </row>
    <row r="634" spans="20:20" x14ac:dyDescent="0.25">
      <c r="T634" s="352"/>
    </row>
    <row r="635" spans="20:20" x14ac:dyDescent="0.25">
      <c r="T635" s="352"/>
    </row>
    <row r="636" spans="20:20" x14ac:dyDescent="0.25">
      <c r="T636" s="352"/>
    </row>
    <row r="637" spans="20:20" x14ac:dyDescent="0.25">
      <c r="T637" s="352"/>
    </row>
    <row r="638" spans="20:20" x14ac:dyDescent="0.25">
      <c r="T638" s="352"/>
    </row>
    <row r="639" spans="20:20" x14ac:dyDescent="0.25">
      <c r="T639" s="352"/>
    </row>
    <row r="640" spans="20:20" x14ac:dyDescent="0.25">
      <c r="T640" s="352"/>
    </row>
    <row r="641" spans="20:20" x14ac:dyDescent="0.25">
      <c r="T641" s="352"/>
    </row>
    <row r="642" spans="20:20" x14ac:dyDescent="0.25">
      <c r="T642" s="352"/>
    </row>
    <row r="643" spans="20:20" x14ac:dyDescent="0.25">
      <c r="T643" s="352"/>
    </row>
    <row r="644" spans="20:20" x14ac:dyDescent="0.25">
      <c r="T644" s="352"/>
    </row>
    <row r="645" spans="20:20" x14ac:dyDescent="0.25">
      <c r="T645" s="352"/>
    </row>
    <row r="646" spans="20:20" x14ac:dyDescent="0.25">
      <c r="T646" s="352"/>
    </row>
    <row r="647" spans="20:20" x14ac:dyDescent="0.25">
      <c r="T647" s="352"/>
    </row>
    <row r="648" spans="20:20" x14ac:dyDescent="0.25">
      <c r="T648" s="352"/>
    </row>
    <row r="649" spans="20:20" x14ac:dyDescent="0.25">
      <c r="T649" s="352"/>
    </row>
    <row r="650" spans="20:20" x14ac:dyDescent="0.25">
      <c r="T650" s="352"/>
    </row>
    <row r="651" spans="20:20" x14ac:dyDescent="0.25">
      <c r="T651" s="352"/>
    </row>
    <row r="652" spans="20:20" x14ac:dyDescent="0.25">
      <c r="T652" s="352"/>
    </row>
    <row r="653" spans="20:20" x14ac:dyDescent="0.25">
      <c r="T653" s="352"/>
    </row>
    <row r="654" spans="20:20" x14ac:dyDescent="0.25">
      <c r="T654" s="352"/>
    </row>
    <row r="655" spans="20:20" x14ac:dyDescent="0.25">
      <c r="T655" s="352"/>
    </row>
    <row r="656" spans="20:20" x14ac:dyDescent="0.25">
      <c r="T656" s="352"/>
    </row>
    <row r="657" spans="20:20" x14ac:dyDescent="0.25">
      <c r="T657" s="352"/>
    </row>
    <row r="658" spans="20:20" x14ac:dyDescent="0.25">
      <c r="T658" s="352"/>
    </row>
    <row r="659" spans="20:20" x14ac:dyDescent="0.25">
      <c r="T659" s="352"/>
    </row>
    <row r="660" spans="20:20" x14ac:dyDescent="0.25">
      <c r="T660" s="352"/>
    </row>
    <row r="661" spans="20:20" x14ac:dyDescent="0.25">
      <c r="T661" s="352"/>
    </row>
    <row r="662" spans="20:20" x14ac:dyDescent="0.25">
      <c r="T662" s="352"/>
    </row>
    <row r="663" spans="20:20" x14ac:dyDescent="0.25">
      <c r="T663" s="352"/>
    </row>
    <row r="664" spans="20:20" x14ac:dyDescent="0.25">
      <c r="T664" s="352"/>
    </row>
    <row r="665" spans="20:20" x14ac:dyDescent="0.25">
      <c r="T665" s="352"/>
    </row>
    <row r="666" spans="20:20" x14ac:dyDescent="0.25">
      <c r="T666" s="352"/>
    </row>
    <row r="667" spans="20:20" x14ac:dyDescent="0.25">
      <c r="T667" s="352"/>
    </row>
    <row r="668" spans="20:20" x14ac:dyDescent="0.25">
      <c r="T668" s="352"/>
    </row>
    <row r="669" spans="20:20" x14ac:dyDescent="0.25">
      <c r="T669" s="352"/>
    </row>
    <row r="670" spans="20:20" x14ac:dyDescent="0.25">
      <c r="T670" s="352"/>
    </row>
    <row r="671" spans="20:20" x14ac:dyDescent="0.25">
      <c r="T671" s="352"/>
    </row>
    <row r="672" spans="20:20" x14ac:dyDescent="0.25">
      <c r="T672" s="352"/>
    </row>
    <row r="673" spans="20:20" x14ac:dyDescent="0.25">
      <c r="T673" s="352"/>
    </row>
    <row r="674" spans="20:20" x14ac:dyDescent="0.25">
      <c r="T674" s="352"/>
    </row>
    <row r="675" spans="20:20" x14ac:dyDescent="0.25">
      <c r="T675" s="352"/>
    </row>
    <row r="676" spans="20:20" x14ac:dyDescent="0.25">
      <c r="T676" s="352"/>
    </row>
    <row r="677" spans="20:20" x14ac:dyDescent="0.25">
      <c r="T677" s="352"/>
    </row>
    <row r="678" spans="20:20" x14ac:dyDescent="0.25">
      <c r="T678" s="352"/>
    </row>
    <row r="679" spans="20:20" x14ac:dyDescent="0.25">
      <c r="T679" s="352"/>
    </row>
    <row r="680" spans="20:20" x14ac:dyDescent="0.25">
      <c r="T680" s="352"/>
    </row>
    <row r="681" spans="20:20" x14ac:dyDescent="0.25">
      <c r="T681" s="352"/>
    </row>
    <row r="682" spans="20:20" x14ac:dyDescent="0.25">
      <c r="T682" s="352"/>
    </row>
    <row r="683" spans="20:20" x14ac:dyDescent="0.25">
      <c r="T683" s="352"/>
    </row>
    <row r="684" spans="20:20" x14ac:dyDescent="0.25">
      <c r="T684" s="352"/>
    </row>
    <row r="685" spans="20:20" x14ac:dyDescent="0.25">
      <c r="T685" s="352"/>
    </row>
    <row r="686" spans="20:20" x14ac:dyDescent="0.25">
      <c r="T686" s="352"/>
    </row>
    <row r="687" spans="20:20" x14ac:dyDescent="0.25">
      <c r="T687" s="352"/>
    </row>
    <row r="688" spans="20:20" x14ac:dyDescent="0.25">
      <c r="T688" s="352"/>
    </row>
    <row r="689" spans="20:20" x14ac:dyDescent="0.25">
      <c r="T689" s="352"/>
    </row>
    <row r="690" spans="20:20" x14ac:dyDescent="0.25">
      <c r="T690" s="352"/>
    </row>
    <row r="691" spans="20:20" x14ac:dyDescent="0.25">
      <c r="T691" s="352"/>
    </row>
    <row r="692" spans="20:20" x14ac:dyDescent="0.25">
      <c r="T692" s="352"/>
    </row>
    <row r="693" spans="20:20" x14ac:dyDescent="0.25">
      <c r="T693" s="352"/>
    </row>
    <row r="694" spans="20:20" x14ac:dyDescent="0.25">
      <c r="T694" s="352"/>
    </row>
    <row r="695" spans="20:20" x14ac:dyDescent="0.25">
      <c r="T695" s="352"/>
    </row>
    <row r="696" spans="20:20" x14ac:dyDescent="0.25">
      <c r="T696" s="352"/>
    </row>
    <row r="697" spans="20:20" x14ac:dyDescent="0.25">
      <c r="T697" s="352"/>
    </row>
    <row r="698" spans="20:20" x14ac:dyDescent="0.25">
      <c r="T698" s="352"/>
    </row>
    <row r="699" spans="20:20" x14ac:dyDescent="0.25">
      <c r="T699" s="352"/>
    </row>
    <row r="700" spans="20:20" x14ac:dyDescent="0.25">
      <c r="T700" s="352"/>
    </row>
    <row r="701" spans="20:20" x14ac:dyDescent="0.25">
      <c r="T701" s="352"/>
    </row>
    <row r="702" spans="20:20" x14ac:dyDescent="0.25">
      <c r="T702" s="352"/>
    </row>
    <row r="703" spans="20:20" x14ac:dyDescent="0.25">
      <c r="T703" s="352"/>
    </row>
    <row r="704" spans="20:20" x14ac:dyDescent="0.25">
      <c r="T704" s="352"/>
    </row>
    <row r="705" spans="20:20" x14ac:dyDescent="0.25">
      <c r="T705" s="352"/>
    </row>
    <row r="706" spans="20:20" x14ac:dyDescent="0.25">
      <c r="T706" s="352"/>
    </row>
    <row r="707" spans="20:20" x14ac:dyDescent="0.25">
      <c r="T707" s="352"/>
    </row>
    <row r="708" spans="20:20" x14ac:dyDescent="0.25">
      <c r="T708" s="352"/>
    </row>
    <row r="709" spans="20:20" x14ac:dyDescent="0.25">
      <c r="T709" s="352"/>
    </row>
    <row r="710" spans="20:20" x14ac:dyDescent="0.25">
      <c r="T710" s="352"/>
    </row>
    <row r="711" spans="20:20" x14ac:dyDescent="0.25">
      <c r="T711" s="352"/>
    </row>
    <row r="712" spans="20:20" x14ac:dyDescent="0.25">
      <c r="T712" s="352"/>
    </row>
    <row r="713" spans="20:20" x14ac:dyDescent="0.25">
      <c r="T713" s="352"/>
    </row>
    <row r="714" spans="20:20" x14ac:dyDescent="0.25">
      <c r="T714" s="352"/>
    </row>
    <row r="715" spans="20:20" x14ac:dyDescent="0.25">
      <c r="T715" s="352"/>
    </row>
    <row r="716" spans="20:20" x14ac:dyDescent="0.25">
      <c r="T716" s="352"/>
    </row>
    <row r="717" spans="20:20" x14ac:dyDescent="0.25">
      <c r="T717" s="352"/>
    </row>
    <row r="718" spans="20:20" x14ac:dyDescent="0.25">
      <c r="T718" s="352"/>
    </row>
    <row r="719" spans="20:20" x14ac:dyDescent="0.25">
      <c r="T719" s="352"/>
    </row>
    <row r="720" spans="20:20" x14ac:dyDescent="0.25">
      <c r="T720" s="352"/>
    </row>
    <row r="721" spans="20:20" x14ac:dyDescent="0.25">
      <c r="T721" s="352"/>
    </row>
    <row r="722" spans="20:20" x14ac:dyDescent="0.25">
      <c r="T722" s="352"/>
    </row>
    <row r="723" spans="20:20" x14ac:dyDescent="0.25">
      <c r="T723" s="352"/>
    </row>
    <row r="724" spans="20:20" x14ac:dyDescent="0.25">
      <c r="T724" s="352"/>
    </row>
    <row r="725" spans="20:20" x14ac:dyDescent="0.25">
      <c r="T725" s="352"/>
    </row>
    <row r="726" spans="20:20" x14ac:dyDescent="0.25">
      <c r="T726" s="352"/>
    </row>
    <row r="727" spans="20:20" x14ac:dyDescent="0.25">
      <c r="T727" s="352"/>
    </row>
    <row r="728" spans="20:20" x14ac:dyDescent="0.25">
      <c r="T728" s="352"/>
    </row>
    <row r="729" spans="20:20" x14ac:dyDescent="0.25">
      <c r="T729" s="352"/>
    </row>
    <row r="730" spans="20:20" x14ac:dyDescent="0.25">
      <c r="T730" s="352"/>
    </row>
    <row r="731" spans="20:20" x14ac:dyDescent="0.25">
      <c r="T731" s="352"/>
    </row>
    <row r="732" spans="20:20" x14ac:dyDescent="0.25">
      <c r="T732" s="352"/>
    </row>
    <row r="733" spans="20:20" x14ac:dyDescent="0.25">
      <c r="T733" s="352"/>
    </row>
    <row r="734" spans="20:20" x14ac:dyDescent="0.25">
      <c r="T734" s="352"/>
    </row>
    <row r="735" spans="20:20" x14ac:dyDescent="0.25">
      <c r="T735" s="352"/>
    </row>
    <row r="736" spans="20:20" x14ac:dyDescent="0.25">
      <c r="T736" s="352"/>
    </row>
    <row r="737" spans="20:20" x14ac:dyDescent="0.25">
      <c r="T737" s="352"/>
    </row>
    <row r="738" spans="20:20" x14ac:dyDescent="0.25">
      <c r="T738" s="352"/>
    </row>
    <row r="739" spans="20:20" x14ac:dyDescent="0.25">
      <c r="T739" s="352"/>
    </row>
    <row r="740" spans="20:20" x14ac:dyDescent="0.25">
      <c r="T740" s="352"/>
    </row>
    <row r="741" spans="20:20" x14ac:dyDescent="0.25">
      <c r="T741" s="352"/>
    </row>
    <row r="742" spans="20:20" x14ac:dyDescent="0.25">
      <c r="T742" s="352"/>
    </row>
    <row r="743" spans="20:20" x14ac:dyDescent="0.25">
      <c r="T743" s="352"/>
    </row>
    <row r="744" spans="20:20" x14ac:dyDescent="0.25">
      <c r="T744" s="352"/>
    </row>
    <row r="745" spans="20:20" x14ac:dyDescent="0.25">
      <c r="T745" s="352"/>
    </row>
    <row r="746" spans="20:20" x14ac:dyDescent="0.25">
      <c r="T746" s="352"/>
    </row>
    <row r="747" spans="20:20" x14ac:dyDescent="0.25">
      <c r="T747" s="352"/>
    </row>
    <row r="748" spans="20:20" x14ac:dyDescent="0.25">
      <c r="T748" s="352"/>
    </row>
    <row r="749" spans="20:20" x14ac:dyDescent="0.25">
      <c r="T749" s="352"/>
    </row>
    <row r="750" spans="20:20" x14ac:dyDescent="0.25">
      <c r="T750" s="352"/>
    </row>
    <row r="751" spans="20:20" x14ac:dyDescent="0.25">
      <c r="T751" s="352"/>
    </row>
    <row r="752" spans="20:20" x14ac:dyDescent="0.25">
      <c r="T752" s="352"/>
    </row>
    <row r="753" spans="20:20" x14ac:dyDescent="0.25">
      <c r="T753" s="352"/>
    </row>
    <row r="754" spans="20:20" x14ac:dyDescent="0.25">
      <c r="T754" s="352"/>
    </row>
    <row r="755" spans="20:20" x14ac:dyDescent="0.25">
      <c r="T755" s="352"/>
    </row>
    <row r="756" spans="20:20" x14ac:dyDescent="0.25">
      <c r="T756" s="352"/>
    </row>
    <row r="757" spans="20:20" x14ac:dyDescent="0.25">
      <c r="T757" s="352"/>
    </row>
    <row r="758" spans="20:20" x14ac:dyDescent="0.25">
      <c r="T758" s="352"/>
    </row>
    <row r="759" spans="20:20" x14ac:dyDescent="0.25">
      <c r="T759" s="352"/>
    </row>
    <row r="760" spans="20:20" x14ac:dyDescent="0.25">
      <c r="T760" s="352"/>
    </row>
    <row r="761" spans="20:20" x14ac:dyDescent="0.25">
      <c r="T761" s="352"/>
    </row>
    <row r="762" spans="20:20" x14ac:dyDescent="0.25">
      <c r="T762" s="352"/>
    </row>
    <row r="763" spans="20:20" x14ac:dyDescent="0.25">
      <c r="T763" s="352"/>
    </row>
    <row r="764" spans="20:20" x14ac:dyDescent="0.25">
      <c r="T764" s="352"/>
    </row>
    <row r="765" spans="20:20" x14ac:dyDescent="0.25">
      <c r="T765" s="352"/>
    </row>
    <row r="766" spans="20:20" x14ac:dyDescent="0.25">
      <c r="T766" s="352"/>
    </row>
    <row r="767" spans="20:20" x14ac:dyDescent="0.25">
      <c r="T767" s="352"/>
    </row>
    <row r="768" spans="20:20" x14ac:dyDescent="0.25">
      <c r="T768" s="352"/>
    </row>
    <row r="769" spans="20:20" x14ac:dyDescent="0.25">
      <c r="T769" s="352"/>
    </row>
    <row r="770" spans="20:20" x14ac:dyDescent="0.25">
      <c r="T770" s="352"/>
    </row>
    <row r="771" spans="20:20" x14ac:dyDescent="0.25">
      <c r="T771" s="352"/>
    </row>
    <row r="772" spans="20:20" x14ac:dyDescent="0.25">
      <c r="T772" s="352"/>
    </row>
    <row r="773" spans="20:20" x14ac:dyDescent="0.25">
      <c r="T773" s="352"/>
    </row>
    <row r="774" spans="20:20" x14ac:dyDescent="0.25">
      <c r="T774" s="352"/>
    </row>
    <row r="775" spans="20:20" x14ac:dyDescent="0.25">
      <c r="T775" s="352"/>
    </row>
    <row r="776" spans="20:20" x14ac:dyDescent="0.25">
      <c r="T776" s="352"/>
    </row>
    <row r="777" spans="20:20" x14ac:dyDescent="0.25">
      <c r="T777" s="352"/>
    </row>
    <row r="778" spans="20:20" x14ac:dyDescent="0.25">
      <c r="T778" s="352"/>
    </row>
    <row r="779" spans="20:20" x14ac:dyDescent="0.25">
      <c r="T779" s="352"/>
    </row>
    <row r="780" spans="20:20" x14ac:dyDescent="0.25">
      <c r="T780" s="352"/>
    </row>
    <row r="781" spans="20:20" x14ac:dyDescent="0.25">
      <c r="T781" s="352"/>
    </row>
    <row r="782" spans="20:20" x14ac:dyDescent="0.25">
      <c r="T782" s="352"/>
    </row>
    <row r="783" spans="20:20" x14ac:dyDescent="0.25">
      <c r="T783" s="352"/>
    </row>
    <row r="784" spans="20:20" x14ac:dyDescent="0.25">
      <c r="T784" s="352"/>
    </row>
    <row r="785" spans="20:20" x14ac:dyDescent="0.25">
      <c r="T785" s="352"/>
    </row>
    <row r="786" spans="20:20" x14ac:dyDescent="0.25">
      <c r="T786" s="352"/>
    </row>
    <row r="787" spans="20:20" x14ac:dyDescent="0.25">
      <c r="T787" s="352"/>
    </row>
    <row r="788" spans="20:20" x14ac:dyDescent="0.25">
      <c r="T788" s="352"/>
    </row>
    <row r="789" spans="20:20" x14ac:dyDescent="0.25">
      <c r="T789" s="352"/>
    </row>
    <row r="790" spans="20:20" x14ac:dyDescent="0.25">
      <c r="T790" s="352"/>
    </row>
    <row r="791" spans="20:20" x14ac:dyDescent="0.25">
      <c r="T791" s="352"/>
    </row>
    <row r="792" spans="20:20" x14ac:dyDescent="0.25">
      <c r="T792" s="352"/>
    </row>
    <row r="793" spans="20:20" x14ac:dyDescent="0.25">
      <c r="T793" s="352"/>
    </row>
    <row r="794" spans="20:20" x14ac:dyDescent="0.25">
      <c r="T794" s="352"/>
    </row>
    <row r="795" spans="20:20" x14ac:dyDescent="0.25">
      <c r="T795" s="352"/>
    </row>
    <row r="796" spans="20:20" x14ac:dyDescent="0.25">
      <c r="T796" s="352"/>
    </row>
    <row r="797" spans="20:20" x14ac:dyDescent="0.25">
      <c r="T797" s="352"/>
    </row>
    <row r="798" spans="20:20" x14ac:dyDescent="0.25">
      <c r="T798" s="352"/>
    </row>
    <row r="799" spans="20:20" x14ac:dyDescent="0.25">
      <c r="T799" s="352"/>
    </row>
    <row r="800" spans="20:20" x14ac:dyDescent="0.25">
      <c r="T800" s="352"/>
    </row>
    <row r="801" spans="20:20" x14ac:dyDescent="0.25">
      <c r="T801" s="352"/>
    </row>
    <row r="802" spans="20:20" x14ac:dyDescent="0.25">
      <c r="T802" s="352"/>
    </row>
    <row r="803" spans="20:20" x14ac:dyDescent="0.25">
      <c r="T803" s="352"/>
    </row>
    <row r="804" spans="20:20" x14ac:dyDescent="0.25">
      <c r="T804" s="352"/>
    </row>
    <row r="805" spans="20:20" x14ac:dyDescent="0.25">
      <c r="T805" s="352"/>
    </row>
    <row r="806" spans="20:20" x14ac:dyDescent="0.25">
      <c r="T806" s="352"/>
    </row>
    <row r="807" spans="20:20" x14ac:dyDescent="0.25">
      <c r="T807" s="352"/>
    </row>
    <row r="808" spans="20:20" x14ac:dyDescent="0.25">
      <c r="T808" s="352"/>
    </row>
    <row r="809" spans="20:20" x14ac:dyDescent="0.25">
      <c r="T809" s="352"/>
    </row>
    <row r="810" spans="20:20" x14ac:dyDescent="0.25">
      <c r="T810" s="352"/>
    </row>
    <row r="811" spans="20:20" x14ac:dyDescent="0.25">
      <c r="T811" s="352"/>
    </row>
    <row r="812" spans="20:20" x14ac:dyDescent="0.25">
      <c r="T812" s="352"/>
    </row>
    <row r="813" spans="20:20" x14ac:dyDescent="0.25">
      <c r="T813" s="352"/>
    </row>
    <row r="814" spans="20:20" x14ac:dyDescent="0.25">
      <c r="T814" s="352"/>
    </row>
    <row r="815" spans="20:20" x14ac:dyDescent="0.25">
      <c r="T815" s="352"/>
    </row>
    <row r="816" spans="20:20" x14ac:dyDescent="0.25">
      <c r="T816" s="352"/>
    </row>
    <row r="817" spans="20:20" x14ac:dyDescent="0.25">
      <c r="T817" s="352"/>
    </row>
    <row r="818" spans="20:20" x14ac:dyDescent="0.25">
      <c r="T818" s="352"/>
    </row>
    <row r="819" spans="20:20" x14ac:dyDescent="0.25">
      <c r="T819" s="352"/>
    </row>
    <row r="820" spans="20:20" x14ac:dyDescent="0.25">
      <c r="T820" s="352"/>
    </row>
    <row r="821" spans="20:20" x14ac:dyDescent="0.25">
      <c r="T821" s="352"/>
    </row>
    <row r="822" spans="20:20" x14ac:dyDescent="0.25">
      <c r="T822" s="352"/>
    </row>
    <row r="823" spans="20:20" x14ac:dyDescent="0.25">
      <c r="T823" s="352"/>
    </row>
    <row r="824" spans="20:20" x14ac:dyDescent="0.25">
      <c r="T824" s="352"/>
    </row>
    <row r="825" spans="20:20" x14ac:dyDescent="0.25">
      <c r="T825" s="352"/>
    </row>
    <row r="826" spans="20:20" x14ac:dyDescent="0.25">
      <c r="T826" s="352"/>
    </row>
    <row r="827" spans="20:20" x14ac:dyDescent="0.25">
      <c r="T827" s="352"/>
    </row>
    <row r="828" spans="20:20" x14ac:dyDescent="0.25">
      <c r="T828" s="352"/>
    </row>
    <row r="829" spans="20:20" x14ac:dyDescent="0.25">
      <c r="T829" s="352"/>
    </row>
    <row r="830" spans="20:20" x14ac:dyDescent="0.25">
      <c r="T830" s="352"/>
    </row>
    <row r="831" spans="20:20" x14ac:dyDescent="0.25">
      <c r="T831" s="352"/>
    </row>
    <row r="832" spans="20:20" x14ac:dyDescent="0.25">
      <c r="T832" s="352"/>
    </row>
    <row r="833" spans="20:20" x14ac:dyDescent="0.25">
      <c r="T833" s="352"/>
    </row>
    <row r="834" spans="20:20" x14ac:dyDescent="0.25">
      <c r="T834" s="352"/>
    </row>
    <row r="835" spans="20:20" x14ac:dyDescent="0.25">
      <c r="T835" s="352"/>
    </row>
    <row r="836" spans="20:20" x14ac:dyDescent="0.25">
      <c r="T836" s="352"/>
    </row>
    <row r="837" spans="20:20" x14ac:dyDescent="0.25">
      <c r="T837" s="352"/>
    </row>
    <row r="838" spans="20:20" x14ac:dyDescent="0.25">
      <c r="T838" s="352"/>
    </row>
    <row r="839" spans="20:20" x14ac:dyDescent="0.25">
      <c r="T839" s="352"/>
    </row>
    <row r="840" spans="20:20" x14ac:dyDescent="0.25">
      <c r="T840" s="352"/>
    </row>
    <row r="841" spans="20:20" x14ac:dyDescent="0.25">
      <c r="T841" s="352"/>
    </row>
    <row r="842" spans="20:20" x14ac:dyDescent="0.25">
      <c r="T842" s="352"/>
    </row>
    <row r="843" spans="20:20" x14ac:dyDescent="0.25">
      <c r="T843" s="352"/>
    </row>
    <row r="844" spans="20:20" x14ac:dyDescent="0.25">
      <c r="T844" s="352"/>
    </row>
    <row r="845" spans="20:20" x14ac:dyDescent="0.25">
      <c r="T845" s="352"/>
    </row>
    <row r="846" spans="20:20" x14ac:dyDescent="0.25">
      <c r="T846" s="352"/>
    </row>
    <row r="847" spans="20:20" x14ac:dyDescent="0.25">
      <c r="T847" s="352"/>
    </row>
    <row r="848" spans="20:20" x14ac:dyDescent="0.25">
      <c r="T848" s="352"/>
    </row>
    <row r="849" spans="20:20" x14ac:dyDescent="0.25">
      <c r="T849" s="352"/>
    </row>
    <row r="850" spans="20:20" x14ac:dyDescent="0.25">
      <c r="T850" s="352"/>
    </row>
    <row r="851" spans="20:20" x14ac:dyDescent="0.25">
      <c r="T851" s="352"/>
    </row>
    <row r="852" spans="20:20" x14ac:dyDescent="0.25">
      <c r="T852" s="352"/>
    </row>
    <row r="853" spans="20:20" x14ac:dyDescent="0.25">
      <c r="T853" s="352"/>
    </row>
    <row r="854" spans="20:20" x14ac:dyDescent="0.25">
      <c r="T854" s="352"/>
    </row>
    <row r="855" spans="20:20" x14ac:dyDescent="0.25">
      <c r="T855" s="352"/>
    </row>
    <row r="856" spans="20:20" x14ac:dyDescent="0.25">
      <c r="T856" s="352"/>
    </row>
    <row r="857" spans="20:20" x14ac:dyDescent="0.25">
      <c r="T857" s="352"/>
    </row>
    <row r="858" spans="20:20" x14ac:dyDescent="0.25">
      <c r="T858" s="352"/>
    </row>
    <row r="859" spans="20:20" x14ac:dyDescent="0.25">
      <c r="T859" s="352"/>
    </row>
    <row r="860" spans="20:20" x14ac:dyDescent="0.25">
      <c r="T860" s="352"/>
    </row>
    <row r="861" spans="20:20" x14ac:dyDescent="0.25">
      <c r="T861" s="352"/>
    </row>
    <row r="862" spans="20:20" x14ac:dyDescent="0.25">
      <c r="T862" s="352"/>
    </row>
    <row r="863" spans="20:20" x14ac:dyDescent="0.25">
      <c r="T863" s="352"/>
    </row>
    <row r="864" spans="20:20" x14ac:dyDescent="0.25">
      <c r="T864" s="352"/>
    </row>
    <row r="865" spans="20:20" x14ac:dyDescent="0.25">
      <c r="T865" s="352"/>
    </row>
    <row r="866" spans="20:20" x14ac:dyDescent="0.25">
      <c r="T866" s="352"/>
    </row>
    <row r="867" spans="20:20" x14ac:dyDescent="0.25">
      <c r="T867" s="352"/>
    </row>
    <row r="868" spans="20:20" x14ac:dyDescent="0.25">
      <c r="T868" s="352"/>
    </row>
    <row r="869" spans="20:20" x14ac:dyDescent="0.25">
      <c r="T869" s="352"/>
    </row>
    <row r="870" spans="20:20" x14ac:dyDescent="0.25">
      <c r="T870" s="352"/>
    </row>
    <row r="871" spans="20:20" x14ac:dyDescent="0.25">
      <c r="T871" s="352"/>
    </row>
    <row r="872" spans="20:20" x14ac:dyDescent="0.25">
      <c r="T872" s="352"/>
    </row>
    <row r="873" spans="20:20" x14ac:dyDescent="0.25">
      <c r="T873" s="352"/>
    </row>
    <row r="874" spans="20:20" x14ac:dyDescent="0.25">
      <c r="T874" s="352"/>
    </row>
    <row r="875" spans="20:20" x14ac:dyDescent="0.25">
      <c r="T875" s="352"/>
    </row>
    <row r="876" spans="20:20" x14ac:dyDescent="0.25">
      <c r="T876" s="352"/>
    </row>
    <row r="877" spans="20:20" x14ac:dyDescent="0.25">
      <c r="T877" s="352"/>
    </row>
    <row r="878" spans="20:20" x14ac:dyDescent="0.25">
      <c r="T878" s="352"/>
    </row>
    <row r="879" spans="20:20" x14ac:dyDescent="0.25">
      <c r="T879" s="352"/>
    </row>
    <row r="880" spans="20:20" x14ac:dyDescent="0.25">
      <c r="T880" s="352"/>
    </row>
    <row r="881" spans="20:20" x14ac:dyDescent="0.25">
      <c r="T881" s="352"/>
    </row>
    <row r="882" spans="20:20" x14ac:dyDescent="0.25">
      <c r="T882" s="352"/>
    </row>
    <row r="883" spans="20:20" x14ac:dyDescent="0.25">
      <c r="T883" s="352"/>
    </row>
    <row r="884" spans="20:20" x14ac:dyDescent="0.25">
      <c r="T884" s="352"/>
    </row>
    <row r="885" spans="20:20" x14ac:dyDescent="0.25">
      <c r="T885" s="352"/>
    </row>
    <row r="886" spans="20:20" x14ac:dyDescent="0.25">
      <c r="T886" s="352"/>
    </row>
    <row r="887" spans="20:20" x14ac:dyDescent="0.25">
      <c r="T887" s="352"/>
    </row>
    <row r="888" spans="20:20" x14ac:dyDescent="0.25">
      <c r="T888" s="352"/>
    </row>
    <row r="889" spans="20:20" x14ac:dyDescent="0.25">
      <c r="T889" s="352"/>
    </row>
    <row r="890" spans="20:20" x14ac:dyDescent="0.25">
      <c r="T890" s="352"/>
    </row>
    <row r="891" spans="20:20" x14ac:dyDescent="0.25">
      <c r="T891" s="352"/>
    </row>
    <row r="892" spans="20:20" x14ac:dyDescent="0.25">
      <c r="T892" s="352"/>
    </row>
    <row r="893" spans="20:20" x14ac:dyDescent="0.25">
      <c r="T893" s="352"/>
    </row>
    <row r="894" spans="20:20" x14ac:dyDescent="0.25">
      <c r="T894" s="352"/>
    </row>
    <row r="895" spans="20:20" x14ac:dyDescent="0.25">
      <c r="T895" s="352"/>
    </row>
    <row r="896" spans="20:20" x14ac:dyDescent="0.25">
      <c r="T896" s="352"/>
    </row>
    <row r="897" spans="20:20" x14ac:dyDescent="0.25">
      <c r="T897" s="352"/>
    </row>
    <row r="898" spans="20:20" x14ac:dyDescent="0.25">
      <c r="T898" s="352"/>
    </row>
    <row r="899" spans="20:20" x14ac:dyDescent="0.25">
      <c r="T899" s="352"/>
    </row>
    <row r="900" spans="20:20" x14ac:dyDescent="0.25">
      <c r="T900" s="352"/>
    </row>
    <row r="901" spans="20:20" x14ac:dyDescent="0.25">
      <c r="T901" s="352"/>
    </row>
    <row r="902" spans="20:20" x14ac:dyDescent="0.25">
      <c r="T902" s="352"/>
    </row>
    <row r="903" spans="20:20" x14ac:dyDescent="0.25">
      <c r="T903" s="352"/>
    </row>
    <row r="904" spans="20:20" x14ac:dyDescent="0.25">
      <c r="T904" s="352"/>
    </row>
    <row r="905" spans="20:20" x14ac:dyDescent="0.25">
      <c r="T905" s="352"/>
    </row>
    <row r="906" spans="20:20" x14ac:dyDescent="0.25">
      <c r="T906" s="352"/>
    </row>
    <row r="907" spans="20:20" x14ac:dyDescent="0.25">
      <c r="T907" s="352"/>
    </row>
    <row r="908" spans="20:20" x14ac:dyDescent="0.25">
      <c r="T908" s="352"/>
    </row>
    <row r="909" spans="20:20" x14ac:dyDescent="0.25">
      <c r="T909" s="352"/>
    </row>
    <row r="910" spans="20:20" x14ac:dyDescent="0.25">
      <c r="T910" s="352"/>
    </row>
    <row r="911" spans="20:20" x14ac:dyDescent="0.25">
      <c r="T911" s="352"/>
    </row>
    <row r="912" spans="20:20" x14ac:dyDescent="0.25">
      <c r="T912" s="352"/>
    </row>
    <row r="913" spans="20:20" x14ac:dyDescent="0.25">
      <c r="T913" s="352"/>
    </row>
    <row r="914" spans="20:20" x14ac:dyDescent="0.25">
      <c r="T914" s="352"/>
    </row>
    <row r="915" spans="20:20" x14ac:dyDescent="0.25">
      <c r="T915" s="352"/>
    </row>
    <row r="916" spans="20:20" x14ac:dyDescent="0.25">
      <c r="T916" s="352"/>
    </row>
    <row r="917" spans="20:20" x14ac:dyDescent="0.25">
      <c r="T917" s="352"/>
    </row>
    <row r="918" spans="20:20" x14ac:dyDescent="0.25">
      <c r="T918" s="352"/>
    </row>
    <row r="919" spans="20:20" x14ac:dyDescent="0.25">
      <c r="T919" s="352"/>
    </row>
    <row r="920" spans="20:20" x14ac:dyDescent="0.25">
      <c r="T920" s="352"/>
    </row>
    <row r="921" spans="20:20" x14ac:dyDescent="0.25">
      <c r="T921" s="352"/>
    </row>
    <row r="922" spans="20:20" x14ac:dyDescent="0.25">
      <c r="T922" s="352"/>
    </row>
    <row r="923" spans="20:20" x14ac:dyDescent="0.25">
      <c r="T923" s="352"/>
    </row>
    <row r="924" spans="20:20" x14ac:dyDescent="0.25">
      <c r="T924" s="352"/>
    </row>
    <row r="925" spans="20:20" x14ac:dyDescent="0.25">
      <c r="T925" s="352"/>
    </row>
    <row r="926" spans="20:20" x14ac:dyDescent="0.25">
      <c r="T926" s="352"/>
    </row>
    <row r="927" spans="20:20" x14ac:dyDescent="0.25">
      <c r="T927" s="352"/>
    </row>
    <row r="928" spans="20:20" x14ac:dyDescent="0.25">
      <c r="T928" s="352"/>
    </row>
    <row r="929" spans="20:20" x14ac:dyDescent="0.25">
      <c r="T929" s="352"/>
    </row>
    <row r="930" spans="20:20" x14ac:dyDescent="0.25">
      <c r="T930" s="352"/>
    </row>
    <row r="931" spans="20:20" x14ac:dyDescent="0.25">
      <c r="T931" s="352"/>
    </row>
    <row r="932" spans="20:20" x14ac:dyDescent="0.25">
      <c r="T932" s="352"/>
    </row>
    <row r="933" spans="20:20" x14ac:dyDescent="0.25">
      <c r="T933" s="352"/>
    </row>
    <row r="934" spans="20:20" x14ac:dyDescent="0.25">
      <c r="T934" s="352"/>
    </row>
    <row r="935" spans="20:20" x14ac:dyDescent="0.25">
      <c r="T935" s="352"/>
    </row>
    <row r="936" spans="20:20" x14ac:dyDescent="0.25">
      <c r="T936" s="352"/>
    </row>
    <row r="937" spans="20:20" x14ac:dyDescent="0.25">
      <c r="T937" s="352"/>
    </row>
    <row r="938" spans="20:20" x14ac:dyDescent="0.25">
      <c r="T938" s="352"/>
    </row>
    <row r="939" spans="20:20" x14ac:dyDescent="0.25">
      <c r="T939" s="352"/>
    </row>
    <row r="940" spans="20:20" x14ac:dyDescent="0.25">
      <c r="T940" s="352"/>
    </row>
    <row r="941" spans="20:20" x14ac:dyDescent="0.25">
      <c r="T941" s="352"/>
    </row>
    <row r="942" spans="20:20" x14ac:dyDescent="0.25">
      <c r="T942" s="352"/>
    </row>
    <row r="943" spans="20:20" x14ac:dyDescent="0.25">
      <c r="T943" s="352"/>
    </row>
    <row r="944" spans="20:20" x14ac:dyDescent="0.25">
      <c r="T944" s="352"/>
    </row>
    <row r="945" spans="20:20" x14ac:dyDescent="0.25">
      <c r="T945" s="352"/>
    </row>
    <row r="946" spans="20:20" x14ac:dyDescent="0.25">
      <c r="T946" s="352"/>
    </row>
    <row r="947" spans="20:20" x14ac:dyDescent="0.25">
      <c r="T947" s="352"/>
    </row>
    <row r="948" spans="20:20" x14ac:dyDescent="0.25">
      <c r="T948" s="352"/>
    </row>
    <row r="949" spans="20:20" x14ac:dyDescent="0.25">
      <c r="T949" s="352"/>
    </row>
    <row r="950" spans="20:20" x14ac:dyDescent="0.25">
      <c r="T950" s="352"/>
    </row>
    <row r="951" spans="20:20" x14ac:dyDescent="0.25">
      <c r="T951" s="352"/>
    </row>
    <row r="952" spans="20:20" x14ac:dyDescent="0.25">
      <c r="T952" s="352"/>
    </row>
    <row r="953" spans="20:20" x14ac:dyDescent="0.25">
      <c r="T953" s="352"/>
    </row>
    <row r="954" spans="20:20" x14ac:dyDescent="0.25">
      <c r="T954" s="352"/>
    </row>
    <row r="955" spans="20:20" x14ac:dyDescent="0.25">
      <c r="T955" s="352"/>
    </row>
    <row r="956" spans="20:20" x14ac:dyDescent="0.25">
      <c r="T956" s="352"/>
    </row>
    <row r="957" spans="20:20" x14ac:dyDescent="0.25">
      <c r="T957" s="352"/>
    </row>
    <row r="958" spans="20:20" x14ac:dyDescent="0.25">
      <c r="T958" s="352"/>
    </row>
    <row r="959" spans="20:20" x14ac:dyDescent="0.25">
      <c r="T959" s="352"/>
    </row>
    <row r="960" spans="20:20" x14ac:dyDescent="0.25">
      <c r="T960" s="352"/>
    </row>
    <row r="961" spans="20:20" x14ac:dyDescent="0.25">
      <c r="T961" s="352"/>
    </row>
    <row r="962" spans="20:20" x14ac:dyDescent="0.25">
      <c r="T962" s="352"/>
    </row>
    <row r="963" spans="20:20" x14ac:dyDescent="0.25">
      <c r="T963" s="352"/>
    </row>
    <row r="964" spans="20:20" x14ac:dyDescent="0.25">
      <c r="T964" s="352"/>
    </row>
    <row r="965" spans="20:20" x14ac:dyDescent="0.25">
      <c r="T965" s="352"/>
    </row>
    <row r="966" spans="20:20" x14ac:dyDescent="0.25">
      <c r="T966" s="352"/>
    </row>
    <row r="967" spans="20:20" x14ac:dyDescent="0.25">
      <c r="T967" s="352"/>
    </row>
    <row r="968" spans="20:20" x14ac:dyDescent="0.25">
      <c r="T968" s="352"/>
    </row>
    <row r="969" spans="20:20" x14ac:dyDescent="0.25">
      <c r="T969" s="352"/>
    </row>
    <row r="970" spans="20:20" x14ac:dyDescent="0.25">
      <c r="T970" s="352"/>
    </row>
    <row r="971" spans="20:20" x14ac:dyDescent="0.25">
      <c r="T971" s="352"/>
    </row>
    <row r="972" spans="20:20" x14ac:dyDescent="0.25">
      <c r="T972" s="352"/>
    </row>
    <row r="973" spans="20:20" x14ac:dyDescent="0.25">
      <c r="T973" s="352"/>
    </row>
    <row r="974" spans="20:20" x14ac:dyDescent="0.25">
      <c r="T974" s="352"/>
    </row>
    <row r="975" spans="20:20" x14ac:dyDescent="0.25">
      <c r="T975" s="352"/>
    </row>
    <row r="976" spans="20:20" x14ac:dyDescent="0.25">
      <c r="T976" s="352"/>
    </row>
    <row r="977" spans="20:20" x14ac:dyDescent="0.25">
      <c r="T977" s="352"/>
    </row>
    <row r="978" spans="20:20" x14ac:dyDescent="0.25">
      <c r="T978" s="352"/>
    </row>
    <row r="979" spans="20:20" x14ac:dyDescent="0.25">
      <c r="T979" s="352"/>
    </row>
    <row r="980" spans="20:20" x14ac:dyDescent="0.25">
      <c r="T980" s="352"/>
    </row>
    <row r="981" spans="20:20" x14ac:dyDescent="0.25">
      <c r="T981" s="352"/>
    </row>
    <row r="982" spans="20:20" x14ac:dyDescent="0.25">
      <c r="T982" s="352"/>
    </row>
    <row r="983" spans="20:20" x14ac:dyDescent="0.25">
      <c r="T983" s="352"/>
    </row>
    <row r="984" spans="20:20" x14ac:dyDescent="0.25">
      <c r="T984" s="352"/>
    </row>
    <row r="985" spans="20:20" x14ac:dyDescent="0.25">
      <c r="T985" s="352"/>
    </row>
    <row r="986" spans="20:20" x14ac:dyDescent="0.25">
      <c r="T986" s="352"/>
    </row>
    <row r="987" spans="20:20" x14ac:dyDescent="0.25">
      <c r="T987" s="352"/>
    </row>
    <row r="988" spans="20:20" x14ac:dyDescent="0.25">
      <c r="T988" s="352"/>
    </row>
    <row r="989" spans="20:20" x14ac:dyDescent="0.25">
      <c r="T989" s="352"/>
    </row>
    <row r="990" spans="20:20" x14ac:dyDescent="0.25">
      <c r="T990" s="352"/>
    </row>
    <row r="991" spans="20:20" x14ac:dyDescent="0.25">
      <c r="T991" s="352"/>
    </row>
    <row r="992" spans="20:20" x14ac:dyDescent="0.25">
      <c r="T992" s="352"/>
    </row>
    <row r="993" spans="20:20" x14ac:dyDescent="0.25">
      <c r="T993" s="352"/>
    </row>
    <row r="994" spans="20:20" x14ac:dyDescent="0.25">
      <c r="T994" s="352"/>
    </row>
    <row r="995" spans="20:20" x14ac:dyDescent="0.25">
      <c r="T995" s="352"/>
    </row>
    <row r="996" spans="20:20" x14ac:dyDescent="0.25">
      <c r="T996" s="352"/>
    </row>
    <row r="997" spans="20:20" x14ac:dyDescent="0.25">
      <c r="T997" s="352"/>
    </row>
    <row r="998" spans="20:20" x14ac:dyDescent="0.25">
      <c r="T998" s="352"/>
    </row>
    <row r="999" spans="20:20" x14ac:dyDescent="0.25">
      <c r="T999" s="352"/>
    </row>
    <row r="1000" spans="20:20" x14ac:dyDescent="0.25">
      <c r="T1000" s="352"/>
    </row>
    <row r="1001" spans="20:20" x14ac:dyDescent="0.25">
      <c r="T1001" s="352"/>
    </row>
    <row r="1002" spans="20:20" x14ac:dyDescent="0.25">
      <c r="T1002" s="352"/>
    </row>
    <row r="1003" spans="20:20" x14ac:dyDescent="0.25">
      <c r="T1003" s="352"/>
    </row>
    <row r="1004" spans="20:20" x14ac:dyDescent="0.25">
      <c r="T1004" s="352"/>
    </row>
    <row r="1005" spans="20:20" x14ac:dyDescent="0.25">
      <c r="T1005" s="352"/>
    </row>
    <row r="1006" spans="20:20" x14ac:dyDescent="0.25">
      <c r="T1006" s="352"/>
    </row>
    <row r="1007" spans="20:20" x14ac:dyDescent="0.25">
      <c r="T1007" s="352"/>
    </row>
    <row r="1008" spans="20:20" x14ac:dyDescent="0.25">
      <c r="T1008" s="352"/>
    </row>
    <row r="1009" spans="20:20" x14ac:dyDescent="0.25">
      <c r="T1009" s="352"/>
    </row>
    <row r="1010" spans="20:20" x14ac:dyDescent="0.25">
      <c r="T1010" s="352"/>
    </row>
    <row r="1011" spans="20:20" x14ac:dyDescent="0.25">
      <c r="T1011" s="352"/>
    </row>
    <row r="1012" spans="20:20" x14ac:dyDescent="0.25">
      <c r="T1012" s="352"/>
    </row>
    <row r="1013" spans="20:20" x14ac:dyDescent="0.25">
      <c r="T1013" s="352"/>
    </row>
    <row r="1014" spans="20:20" x14ac:dyDescent="0.25">
      <c r="T1014" s="352"/>
    </row>
    <row r="1015" spans="20:20" x14ac:dyDescent="0.25">
      <c r="T1015" s="352"/>
    </row>
    <row r="1016" spans="20:20" x14ac:dyDescent="0.25">
      <c r="T1016" s="352"/>
    </row>
    <row r="1017" spans="20:20" x14ac:dyDescent="0.25">
      <c r="T1017" s="352"/>
    </row>
    <row r="1018" spans="20:20" x14ac:dyDescent="0.25">
      <c r="T1018" s="352"/>
    </row>
    <row r="1019" spans="20:20" x14ac:dyDescent="0.25">
      <c r="T1019" s="352"/>
    </row>
    <row r="1020" spans="20:20" x14ac:dyDescent="0.25">
      <c r="T1020" s="352"/>
    </row>
    <row r="1021" spans="20:20" x14ac:dyDescent="0.25">
      <c r="T1021" s="352"/>
    </row>
    <row r="1022" spans="20:20" x14ac:dyDescent="0.25">
      <c r="T1022" s="352"/>
    </row>
    <row r="1023" spans="20:20" x14ac:dyDescent="0.25">
      <c r="T1023" s="352"/>
    </row>
    <row r="1024" spans="20:20" x14ac:dyDescent="0.25">
      <c r="T1024" s="352"/>
    </row>
    <row r="1025" spans="20:20" x14ac:dyDescent="0.25">
      <c r="T1025" s="352"/>
    </row>
    <row r="1026" spans="20:20" x14ac:dyDescent="0.25">
      <c r="T1026" s="352"/>
    </row>
    <row r="1027" spans="20:20" x14ac:dyDescent="0.25">
      <c r="T1027" s="352"/>
    </row>
    <row r="1028" spans="20:20" x14ac:dyDescent="0.25">
      <c r="T1028" s="352"/>
    </row>
    <row r="1029" spans="20:20" x14ac:dyDescent="0.25">
      <c r="T1029" s="352"/>
    </row>
    <row r="1030" spans="20:20" x14ac:dyDescent="0.25">
      <c r="T1030" s="352"/>
    </row>
    <row r="1031" spans="20:20" x14ac:dyDescent="0.25">
      <c r="T1031" s="352"/>
    </row>
    <row r="1032" spans="20:20" x14ac:dyDescent="0.25">
      <c r="T1032" s="352"/>
    </row>
    <row r="1033" spans="20:20" x14ac:dyDescent="0.25">
      <c r="T1033" s="352"/>
    </row>
    <row r="1034" spans="20:20" x14ac:dyDescent="0.25">
      <c r="T1034" s="352"/>
    </row>
    <row r="1035" spans="20:20" x14ac:dyDescent="0.25">
      <c r="T1035" s="352"/>
    </row>
    <row r="1036" spans="20:20" x14ac:dyDescent="0.25">
      <c r="T1036" s="352"/>
    </row>
    <row r="1037" spans="20:20" x14ac:dyDescent="0.25">
      <c r="T1037" s="352"/>
    </row>
    <row r="1038" spans="20:20" x14ac:dyDescent="0.25">
      <c r="T1038" s="352"/>
    </row>
    <row r="1039" spans="20:20" x14ac:dyDescent="0.25">
      <c r="T1039" s="352"/>
    </row>
    <row r="1040" spans="20:20" x14ac:dyDescent="0.25">
      <c r="T1040" s="352"/>
    </row>
    <row r="1041" spans="20:20" x14ac:dyDescent="0.25">
      <c r="T1041" s="352"/>
    </row>
    <row r="1042" spans="20:20" x14ac:dyDescent="0.25">
      <c r="T1042" s="352"/>
    </row>
    <row r="1043" spans="20:20" x14ac:dyDescent="0.25">
      <c r="T1043" s="352"/>
    </row>
    <row r="1044" spans="20:20" x14ac:dyDescent="0.25">
      <c r="T1044" s="352"/>
    </row>
    <row r="1045" spans="20:20" x14ac:dyDescent="0.25">
      <c r="T1045" s="352"/>
    </row>
    <row r="1046" spans="20:20" x14ac:dyDescent="0.25">
      <c r="T1046" s="352"/>
    </row>
    <row r="1047" spans="20:20" x14ac:dyDescent="0.25">
      <c r="T1047" s="352"/>
    </row>
    <row r="1048" spans="20:20" x14ac:dyDescent="0.25">
      <c r="T1048" s="352"/>
    </row>
    <row r="1049" spans="20:20" x14ac:dyDescent="0.25">
      <c r="T1049" s="352"/>
    </row>
    <row r="1050" spans="20:20" x14ac:dyDescent="0.25">
      <c r="T1050" s="352"/>
    </row>
    <row r="1051" spans="20:20" x14ac:dyDescent="0.25">
      <c r="T1051" s="352"/>
    </row>
    <row r="1052" spans="20:20" x14ac:dyDescent="0.25">
      <c r="T1052" s="352"/>
    </row>
    <row r="1053" spans="20:20" x14ac:dyDescent="0.25">
      <c r="T1053" s="352"/>
    </row>
    <row r="1054" spans="20:20" x14ac:dyDescent="0.25">
      <c r="T1054" s="352"/>
    </row>
    <row r="1055" spans="20:20" x14ac:dyDescent="0.25">
      <c r="T1055" s="352"/>
    </row>
    <row r="1056" spans="20:20" x14ac:dyDescent="0.25">
      <c r="T1056" s="352"/>
    </row>
    <row r="1057" spans="20:20" x14ac:dyDescent="0.25">
      <c r="T1057" s="352"/>
    </row>
    <row r="1058" spans="20:20" x14ac:dyDescent="0.25">
      <c r="T1058" s="352"/>
    </row>
    <row r="1059" spans="20:20" x14ac:dyDescent="0.25">
      <c r="T1059" s="352"/>
    </row>
    <row r="1060" spans="20:20" x14ac:dyDescent="0.25">
      <c r="T1060" s="352"/>
    </row>
    <row r="1061" spans="20:20" x14ac:dyDescent="0.25">
      <c r="T1061" s="352"/>
    </row>
    <row r="1062" spans="20:20" x14ac:dyDescent="0.25">
      <c r="T1062" s="352"/>
    </row>
    <row r="1063" spans="20:20" x14ac:dyDescent="0.25">
      <c r="T1063" s="352"/>
    </row>
    <row r="1064" spans="20:20" x14ac:dyDescent="0.25">
      <c r="T1064" s="352"/>
    </row>
    <row r="1065" spans="20:20" x14ac:dyDescent="0.25">
      <c r="T1065" s="352"/>
    </row>
    <row r="1066" spans="20:20" x14ac:dyDescent="0.25">
      <c r="T1066" s="352"/>
    </row>
    <row r="1067" spans="20:20" x14ac:dyDescent="0.25">
      <c r="T1067" s="352"/>
    </row>
    <row r="1068" spans="20:20" x14ac:dyDescent="0.25">
      <c r="T1068" s="352"/>
    </row>
    <row r="1069" spans="20:20" x14ac:dyDescent="0.25">
      <c r="T1069" s="352"/>
    </row>
    <row r="1070" spans="20:20" x14ac:dyDescent="0.25">
      <c r="T1070" s="352"/>
    </row>
    <row r="1071" spans="20:20" x14ac:dyDescent="0.25">
      <c r="T1071" s="352"/>
    </row>
    <row r="1072" spans="20:20" x14ac:dyDescent="0.25">
      <c r="T1072" s="352"/>
    </row>
    <row r="1073" spans="20:20" x14ac:dyDescent="0.25">
      <c r="T1073" s="352"/>
    </row>
    <row r="1074" spans="20:20" x14ac:dyDescent="0.25">
      <c r="T1074" s="352"/>
    </row>
    <row r="1075" spans="20:20" x14ac:dyDescent="0.25">
      <c r="T1075" s="352"/>
    </row>
    <row r="1076" spans="20:20" x14ac:dyDescent="0.25">
      <c r="T1076" s="352"/>
    </row>
    <row r="1077" spans="20:20" x14ac:dyDescent="0.25">
      <c r="T1077" s="352"/>
    </row>
    <row r="1078" spans="20:20" x14ac:dyDescent="0.25">
      <c r="T1078" s="352"/>
    </row>
    <row r="1079" spans="20:20" x14ac:dyDescent="0.25">
      <c r="T1079" s="352"/>
    </row>
    <row r="1080" spans="20:20" x14ac:dyDescent="0.25">
      <c r="T1080" s="352"/>
    </row>
    <row r="1081" spans="20:20" x14ac:dyDescent="0.25">
      <c r="T1081" s="352"/>
    </row>
    <row r="1082" spans="20:20" x14ac:dyDescent="0.25">
      <c r="T1082" s="352"/>
    </row>
    <row r="1083" spans="20:20" x14ac:dyDescent="0.25">
      <c r="T1083" s="352"/>
    </row>
    <row r="1084" spans="20:20" x14ac:dyDescent="0.25">
      <c r="T1084" s="352"/>
    </row>
    <row r="1085" spans="20:20" x14ac:dyDescent="0.25">
      <c r="T1085" s="352"/>
    </row>
    <row r="1086" spans="20:20" x14ac:dyDescent="0.25">
      <c r="T1086" s="352"/>
    </row>
    <row r="1087" spans="20:20" x14ac:dyDescent="0.25">
      <c r="T1087" s="352"/>
    </row>
    <row r="1088" spans="20:20" x14ac:dyDescent="0.25">
      <c r="T1088" s="352"/>
    </row>
    <row r="1089" spans="20:20" x14ac:dyDescent="0.25">
      <c r="T1089" s="352"/>
    </row>
    <row r="1090" spans="20:20" x14ac:dyDescent="0.25">
      <c r="T1090" s="352"/>
    </row>
    <row r="1091" spans="20:20" x14ac:dyDescent="0.25">
      <c r="T1091" s="352"/>
    </row>
    <row r="1092" spans="20:20" x14ac:dyDescent="0.25">
      <c r="T1092" s="352"/>
    </row>
    <row r="1093" spans="20:20" x14ac:dyDescent="0.25">
      <c r="T1093" s="352"/>
    </row>
    <row r="1094" spans="20:20" x14ac:dyDescent="0.25">
      <c r="T1094" s="352"/>
    </row>
    <row r="1095" spans="20:20" x14ac:dyDescent="0.25">
      <c r="T1095" s="352"/>
    </row>
    <row r="1096" spans="20:20" x14ac:dyDescent="0.25">
      <c r="T1096" s="352"/>
    </row>
    <row r="1097" spans="20:20" x14ac:dyDescent="0.25">
      <c r="T1097" s="352"/>
    </row>
    <row r="1098" spans="20:20" x14ac:dyDescent="0.25">
      <c r="T1098" s="352"/>
    </row>
    <row r="1099" spans="20:20" x14ac:dyDescent="0.25">
      <c r="T1099" s="352"/>
    </row>
    <row r="1100" spans="20:20" x14ac:dyDescent="0.25">
      <c r="T1100" s="352"/>
    </row>
    <row r="1101" spans="20:20" x14ac:dyDescent="0.25">
      <c r="T1101" s="352"/>
    </row>
    <row r="1102" spans="20:20" x14ac:dyDescent="0.25">
      <c r="T1102" s="352"/>
    </row>
    <row r="1103" spans="20:20" x14ac:dyDescent="0.25">
      <c r="T1103" s="352"/>
    </row>
    <row r="1104" spans="20:20" x14ac:dyDescent="0.25">
      <c r="T1104" s="352"/>
    </row>
    <row r="1105" spans="20:20" x14ac:dyDescent="0.25">
      <c r="T1105" s="352"/>
    </row>
    <row r="1106" spans="20:20" x14ac:dyDescent="0.25">
      <c r="T1106" s="352"/>
    </row>
    <row r="1107" spans="20:20" x14ac:dyDescent="0.25">
      <c r="T1107" s="352"/>
    </row>
    <row r="1108" spans="20:20" x14ac:dyDescent="0.25">
      <c r="T1108" s="352"/>
    </row>
    <row r="1109" spans="20:20" x14ac:dyDescent="0.25">
      <c r="T1109" s="352"/>
    </row>
    <row r="1110" spans="20:20" x14ac:dyDescent="0.25">
      <c r="T1110" s="352"/>
    </row>
    <row r="1111" spans="20:20" x14ac:dyDescent="0.25">
      <c r="T1111" s="352"/>
    </row>
    <row r="1112" spans="20:20" x14ac:dyDescent="0.25">
      <c r="T1112" s="352"/>
    </row>
    <row r="1113" spans="20:20" x14ac:dyDescent="0.25">
      <c r="T1113" s="352"/>
    </row>
    <row r="1114" spans="20:20" x14ac:dyDescent="0.25">
      <c r="T1114" s="352"/>
    </row>
    <row r="1115" spans="20:20" x14ac:dyDescent="0.25">
      <c r="T1115" s="352"/>
    </row>
    <row r="1116" spans="20:20" x14ac:dyDescent="0.25">
      <c r="T1116" s="352"/>
    </row>
    <row r="1117" spans="20:20" x14ac:dyDescent="0.25">
      <c r="T1117" s="352"/>
    </row>
    <row r="1118" spans="20:20" x14ac:dyDescent="0.25">
      <c r="T1118" s="352"/>
    </row>
    <row r="1119" spans="20:20" x14ac:dyDescent="0.25">
      <c r="T1119" s="352"/>
    </row>
    <row r="1120" spans="20:20" x14ac:dyDescent="0.25">
      <c r="T1120" s="352"/>
    </row>
    <row r="1121" spans="20:20" x14ac:dyDescent="0.25">
      <c r="T1121" s="352"/>
    </row>
    <row r="1122" spans="20:20" x14ac:dyDescent="0.25">
      <c r="T1122" s="352"/>
    </row>
    <row r="1123" spans="20:20" x14ac:dyDescent="0.25">
      <c r="T1123" s="352"/>
    </row>
    <row r="1124" spans="20:20" x14ac:dyDescent="0.25">
      <c r="T1124" s="352"/>
    </row>
    <row r="1125" spans="20:20" x14ac:dyDescent="0.25">
      <c r="T1125" s="352"/>
    </row>
    <row r="1126" spans="20:20" x14ac:dyDescent="0.25">
      <c r="T1126" s="352"/>
    </row>
    <row r="1127" spans="20:20" x14ac:dyDescent="0.25">
      <c r="T1127" s="352"/>
    </row>
    <row r="1128" spans="20:20" x14ac:dyDescent="0.25">
      <c r="T1128" s="352"/>
    </row>
    <row r="1129" spans="20:20" x14ac:dyDescent="0.25">
      <c r="T1129" s="352"/>
    </row>
    <row r="1130" spans="20:20" x14ac:dyDescent="0.25">
      <c r="T1130" s="352"/>
    </row>
    <row r="1131" spans="20:20" x14ac:dyDescent="0.25">
      <c r="T1131" s="352"/>
    </row>
    <row r="1132" spans="20:20" x14ac:dyDescent="0.25">
      <c r="T1132" s="352"/>
    </row>
    <row r="1133" spans="20:20" x14ac:dyDescent="0.25">
      <c r="T1133" s="352"/>
    </row>
    <row r="1134" spans="20:20" x14ac:dyDescent="0.25">
      <c r="T1134" s="352"/>
    </row>
    <row r="1135" spans="20:20" x14ac:dyDescent="0.25">
      <c r="T1135" s="352"/>
    </row>
    <row r="1136" spans="20:20" x14ac:dyDescent="0.25">
      <c r="T1136" s="352"/>
    </row>
    <row r="1137" spans="20:20" x14ac:dyDescent="0.25">
      <c r="T1137" s="352"/>
    </row>
    <row r="1138" spans="20:20" x14ac:dyDescent="0.25">
      <c r="T1138" s="352"/>
    </row>
    <row r="1139" spans="20:20" x14ac:dyDescent="0.25">
      <c r="T1139" s="352"/>
    </row>
    <row r="1140" spans="20:20" x14ac:dyDescent="0.25">
      <c r="T1140" s="352"/>
    </row>
    <row r="1141" spans="20:20" x14ac:dyDescent="0.25">
      <c r="T1141" s="352"/>
    </row>
    <row r="1142" spans="20:20" x14ac:dyDescent="0.25">
      <c r="T1142" s="352"/>
    </row>
    <row r="1143" spans="20:20" x14ac:dyDescent="0.25">
      <c r="T1143" s="352"/>
    </row>
    <row r="1144" spans="20:20" x14ac:dyDescent="0.25">
      <c r="T1144" s="352"/>
    </row>
    <row r="1145" spans="20:20" x14ac:dyDescent="0.25">
      <c r="T1145" s="352"/>
    </row>
    <row r="1146" spans="20:20" x14ac:dyDescent="0.25">
      <c r="T1146" s="352"/>
    </row>
    <row r="1147" spans="20:20" x14ac:dyDescent="0.25">
      <c r="T1147" s="352"/>
    </row>
    <row r="1148" spans="20:20" x14ac:dyDescent="0.25">
      <c r="T1148" s="352"/>
    </row>
    <row r="1149" spans="20:20" x14ac:dyDescent="0.25">
      <c r="T1149" s="352"/>
    </row>
    <row r="1150" spans="20:20" x14ac:dyDescent="0.25">
      <c r="T1150" s="352"/>
    </row>
    <row r="1151" spans="20:20" x14ac:dyDescent="0.25">
      <c r="T1151" s="352"/>
    </row>
    <row r="1152" spans="20:20" x14ac:dyDescent="0.25">
      <c r="T1152" s="352"/>
    </row>
    <row r="1153" spans="20:20" x14ac:dyDescent="0.25">
      <c r="T1153" s="352"/>
    </row>
    <row r="1154" spans="20:20" x14ac:dyDescent="0.25">
      <c r="T1154" s="352"/>
    </row>
    <row r="1155" spans="20:20" x14ac:dyDescent="0.25">
      <c r="T1155" s="352"/>
    </row>
    <row r="1156" spans="20:20" x14ac:dyDescent="0.25">
      <c r="T1156" s="352"/>
    </row>
    <row r="1157" spans="20:20" x14ac:dyDescent="0.25">
      <c r="T1157" s="352"/>
    </row>
    <row r="1158" spans="20:20" x14ac:dyDescent="0.25">
      <c r="T1158" s="352"/>
    </row>
    <row r="1159" spans="20:20" x14ac:dyDescent="0.25">
      <c r="T1159" s="352"/>
    </row>
    <row r="1160" spans="20:20" x14ac:dyDescent="0.25">
      <c r="T1160" s="352"/>
    </row>
    <row r="1161" spans="20:20" x14ac:dyDescent="0.25">
      <c r="T1161" s="352"/>
    </row>
    <row r="1162" spans="20:20" x14ac:dyDescent="0.25">
      <c r="T1162" s="352"/>
    </row>
    <row r="1163" spans="20:20" x14ac:dyDescent="0.25">
      <c r="T1163" s="352"/>
    </row>
    <row r="1164" spans="20:20" x14ac:dyDescent="0.25">
      <c r="T1164" s="352"/>
    </row>
    <row r="1165" spans="20:20" x14ac:dyDescent="0.25">
      <c r="T1165" s="352"/>
    </row>
    <row r="1166" spans="20:20" x14ac:dyDescent="0.25">
      <c r="T1166" s="352"/>
    </row>
    <row r="1167" spans="20:20" x14ac:dyDescent="0.25">
      <c r="T1167" s="352"/>
    </row>
    <row r="1168" spans="20:20" x14ac:dyDescent="0.25">
      <c r="T1168" s="352"/>
    </row>
    <row r="1169" spans="20:20" x14ac:dyDescent="0.25">
      <c r="T1169" s="352"/>
    </row>
    <row r="1170" spans="20:20" x14ac:dyDescent="0.25">
      <c r="T1170" s="352"/>
    </row>
    <row r="1171" spans="20:20" x14ac:dyDescent="0.25">
      <c r="T1171" s="352"/>
    </row>
    <row r="1172" spans="20:20" x14ac:dyDescent="0.25">
      <c r="T1172" s="352"/>
    </row>
    <row r="1173" spans="20:20" x14ac:dyDescent="0.25">
      <c r="T1173" s="352"/>
    </row>
    <row r="1174" spans="20:20" x14ac:dyDescent="0.25">
      <c r="T1174" s="352"/>
    </row>
    <row r="1175" spans="20:20" x14ac:dyDescent="0.25">
      <c r="T1175" s="352"/>
    </row>
    <row r="1176" spans="20:20" x14ac:dyDescent="0.25">
      <c r="T1176" s="352"/>
    </row>
    <row r="1177" spans="20:20" x14ac:dyDescent="0.25">
      <c r="T1177" s="352"/>
    </row>
    <row r="1178" spans="20:20" x14ac:dyDescent="0.25">
      <c r="T1178" s="352"/>
    </row>
    <row r="1179" spans="20:20" x14ac:dyDescent="0.25">
      <c r="T1179" s="352"/>
    </row>
    <row r="1180" spans="20:20" x14ac:dyDescent="0.25">
      <c r="T1180" s="352"/>
    </row>
    <row r="1181" spans="20:20" x14ac:dyDescent="0.25">
      <c r="T1181" s="352"/>
    </row>
    <row r="1182" spans="20:20" x14ac:dyDescent="0.25">
      <c r="T1182" s="352"/>
    </row>
    <row r="1183" spans="20:20" x14ac:dyDescent="0.25">
      <c r="T1183" s="352"/>
    </row>
    <row r="1184" spans="20:20" x14ac:dyDescent="0.25">
      <c r="T1184" s="352"/>
    </row>
    <row r="1185" spans="20:20" x14ac:dyDescent="0.25">
      <c r="T1185" s="352"/>
    </row>
    <row r="1186" spans="20:20" x14ac:dyDescent="0.25">
      <c r="T1186" s="352"/>
    </row>
    <row r="1187" spans="20:20" x14ac:dyDescent="0.25">
      <c r="T1187" s="352"/>
    </row>
    <row r="1188" spans="20:20" x14ac:dyDescent="0.25">
      <c r="T1188" s="352"/>
    </row>
    <row r="1189" spans="20:20" x14ac:dyDescent="0.25">
      <c r="T1189" s="352"/>
    </row>
    <row r="1190" spans="20:20" x14ac:dyDescent="0.25">
      <c r="T1190" s="352"/>
    </row>
    <row r="1191" spans="20:20" x14ac:dyDescent="0.25">
      <c r="T1191" s="352"/>
    </row>
    <row r="1192" spans="20:20" x14ac:dyDescent="0.25">
      <c r="T1192" s="352"/>
    </row>
    <row r="1193" spans="20:20" x14ac:dyDescent="0.25">
      <c r="T1193" s="352"/>
    </row>
    <row r="1194" spans="20:20" x14ac:dyDescent="0.25">
      <c r="T1194" s="352"/>
    </row>
    <row r="1195" spans="20:20" x14ac:dyDescent="0.25">
      <c r="T1195" s="352"/>
    </row>
    <row r="1196" spans="20:20" x14ac:dyDescent="0.25">
      <c r="T1196" s="352"/>
    </row>
    <row r="1197" spans="20:20" x14ac:dyDescent="0.25">
      <c r="T1197" s="352"/>
    </row>
    <row r="1198" spans="20:20" x14ac:dyDescent="0.25">
      <c r="T1198" s="352"/>
    </row>
    <row r="1199" spans="20:20" x14ac:dyDescent="0.25">
      <c r="T1199" s="352"/>
    </row>
    <row r="1200" spans="20:20" x14ac:dyDescent="0.25">
      <c r="T1200" s="352"/>
    </row>
    <row r="1201" spans="20:20" x14ac:dyDescent="0.25">
      <c r="T1201" s="352"/>
    </row>
    <row r="1202" spans="20:20" x14ac:dyDescent="0.25">
      <c r="T1202" s="352"/>
    </row>
    <row r="1203" spans="20:20" x14ac:dyDescent="0.25">
      <c r="T1203" s="352"/>
    </row>
    <row r="1204" spans="20:20" x14ac:dyDescent="0.25">
      <c r="T1204" s="352"/>
    </row>
    <row r="1205" spans="20:20" x14ac:dyDescent="0.25">
      <c r="T1205" s="352"/>
    </row>
    <row r="1206" spans="20:20" x14ac:dyDescent="0.25">
      <c r="T1206" s="352"/>
    </row>
    <row r="1207" spans="20:20" x14ac:dyDescent="0.25">
      <c r="T1207" s="352"/>
    </row>
    <row r="1208" spans="20:20" x14ac:dyDescent="0.25">
      <c r="T1208" s="352"/>
    </row>
    <row r="1209" spans="20:20" x14ac:dyDescent="0.25">
      <c r="T1209" s="352"/>
    </row>
    <row r="1210" spans="20:20" x14ac:dyDescent="0.25">
      <c r="T1210" s="352"/>
    </row>
    <row r="1211" spans="20:20" x14ac:dyDescent="0.25">
      <c r="T1211" s="352"/>
    </row>
    <row r="1212" spans="20:20" x14ac:dyDescent="0.25">
      <c r="T1212" s="352"/>
    </row>
    <row r="1213" spans="20:20" x14ac:dyDescent="0.25">
      <c r="T1213" s="352"/>
    </row>
    <row r="1214" spans="20:20" x14ac:dyDescent="0.25">
      <c r="T1214" s="352"/>
    </row>
    <row r="1215" spans="20:20" x14ac:dyDescent="0.25">
      <c r="T1215" s="352"/>
    </row>
    <row r="1216" spans="20:20" x14ac:dyDescent="0.25">
      <c r="T1216" s="352"/>
    </row>
    <row r="1217" spans="20:20" x14ac:dyDescent="0.25">
      <c r="T1217" s="352"/>
    </row>
    <row r="1218" spans="20:20" x14ac:dyDescent="0.25">
      <c r="T1218" s="352"/>
    </row>
    <row r="1219" spans="20:20" x14ac:dyDescent="0.25">
      <c r="T1219" s="352"/>
    </row>
    <row r="1220" spans="20:20" x14ac:dyDescent="0.25">
      <c r="T1220" s="352"/>
    </row>
    <row r="1221" spans="20:20" x14ac:dyDescent="0.25">
      <c r="T1221" s="352"/>
    </row>
    <row r="1222" spans="20:20" x14ac:dyDescent="0.25">
      <c r="T1222" s="352"/>
    </row>
    <row r="1223" spans="20:20" x14ac:dyDescent="0.25">
      <c r="T1223" s="352"/>
    </row>
    <row r="1224" spans="20:20" x14ac:dyDescent="0.25">
      <c r="T1224" s="352"/>
    </row>
    <row r="1225" spans="20:20" x14ac:dyDescent="0.25">
      <c r="T1225" s="352"/>
    </row>
    <row r="1226" spans="20:20" x14ac:dyDescent="0.25">
      <c r="T1226" s="352"/>
    </row>
    <row r="1227" spans="20:20" x14ac:dyDescent="0.25">
      <c r="T1227" s="352"/>
    </row>
    <row r="1228" spans="20:20" x14ac:dyDescent="0.25">
      <c r="T1228" s="352"/>
    </row>
    <row r="1229" spans="20:20" x14ac:dyDescent="0.25">
      <c r="T1229" s="352"/>
    </row>
    <row r="1230" spans="20:20" x14ac:dyDescent="0.25">
      <c r="T1230" s="352"/>
    </row>
    <row r="1231" spans="20:20" x14ac:dyDescent="0.25">
      <c r="T1231" s="352"/>
    </row>
    <row r="1232" spans="20:20" x14ac:dyDescent="0.25">
      <c r="T1232" s="352"/>
    </row>
    <row r="1233" spans="20:20" x14ac:dyDescent="0.25">
      <c r="T1233" s="352"/>
    </row>
    <row r="1234" spans="20:20" x14ac:dyDescent="0.25">
      <c r="T1234" s="352"/>
    </row>
    <row r="1235" spans="20:20" x14ac:dyDescent="0.25">
      <c r="T1235" s="352"/>
    </row>
    <row r="1236" spans="20:20" x14ac:dyDescent="0.25">
      <c r="T1236" s="352"/>
    </row>
    <row r="1237" spans="20:20" x14ac:dyDescent="0.25">
      <c r="T1237" s="352"/>
    </row>
    <row r="1238" spans="20:20" x14ac:dyDescent="0.25">
      <c r="T1238" s="352"/>
    </row>
    <row r="1239" spans="20:20" x14ac:dyDescent="0.25">
      <c r="T1239" s="352"/>
    </row>
    <row r="1240" spans="20:20" x14ac:dyDescent="0.25">
      <c r="T1240" s="352"/>
    </row>
    <row r="1241" spans="20:20" x14ac:dyDescent="0.25">
      <c r="T1241" s="352"/>
    </row>
    <row r="1242" spans="20:20" x14ac:dyDescent="0.25">
      <c r="T1242" s="352"/>
    </row>
    <row r="1243" spans="20:20" x14ac:dyDescent="0.25">
      <c r="T1243" s="352"/>
    </row>
    <row r="1244" spans="20:20" x14ac:dyDescent="0.25">
      <c r="T1244" s="352"/>
    </row>
    <row r="1245" spans="20:20" x14ac:dyDescent="0.25">
      <c r="T1245" s="352"/>
    </row>
    <row r="1246" spans="20:20" x14ac:dyDescent="0.25">
      <c r="T1246" s="352"/>
    </row>
    <row r="1247" spans="20:20" x14ac:dyDescent="0.25">
      <c r="T1247" s="352"/>
    </row>
    <row r="1248" spans="20:20" x14ac:dyDescent="0.25">
      <c r="T1248" s="352"/>
    </row>
    <row r="1249" spans="20:20" x14ac:dyDescent="0.25">
      <c r="T1249" s="352"/>
    </row>
    <row r="1250" spans="20:20" x14ac:dyDescent="0.25">
      <c r="T1250" s="352"/>
    </row>
    <row r="1251" spans="20:20" x14ac:dyDescent="0.25">
      <c r="T1251" s="352"/>
    </row>
    <row r="1252" spans="20:20" x14ac:dyDescent="0.25">
      <c r="T1252" s="352"/>
    </row>
    <row r="1253" spans="20:20" x14ac:dyDescent="0.25">
      <c r="T1253" s="352"/>
    </row>
    <row r="1254" spans="20:20" x14ac:dyDescent="0.25">
      <c r="T1254" s="352"/>
    </row>
    <row r="1255" spans="20:20" x14ac:dyDescent="0.25">
      <c r="T1255" s="352"/>
    </row>
    <row r="1256" spans="20:20" x14ac:dyDescent="0.25">
      <c r="T1256" s="352"/>
    </row>
    <row r="1257" spans="20:20" x14ac:dyDescent="0.25">
      <c r="T1257" s="352"/>
    </row>
    <row r="1258" spans="20:20" x14ac:dyDescent="0.25">
      <c r="T1258" s="352"/>
    </row>
    <row r="1259" spans="20:20" x14ac:dyDescent="0.25">
      <c r="T1259" s="352"/>
    </row>
    <row r="1260" spans="20:20" x14ac:dyDescent="0.25">
      <c r="T1260" s="352"/>
    </row>
    <row r="1261" spans="20:20" x14ac:dyDescent="0.25">
      <c r="T1261" s="352"/>
    </row>
    <row r="1262" spans="20:20" x14ac:dyDescent="0.25">
      <c r="T1262" s="352"/>
    </row>
    <row r="1263" spans="20:20" x14ac:dyDescent="0.25">
      <c r="T1263" s="352"/>
    </row>
    <row r="1264" spans="20:20" x14ac:dyDescent="0.25">
      <c r="T1264" s="352"/>
    </row>
    <row r="1265" spans="20:20" x14ac:dyDescent="0.25">
      <c r="T1265" s="352"/>
    </row>
    <row r="1266" spans="20:20" x14ac:dyDescent="0.25">
      <c r="T1266" s="352"/>
    </row>
    <row r="1267" spans="20:20" x14ac:dyDescent="0.25">
      <c r="T1267" s="352"/>
    </row>
    <row r="1268" spans="20:20" x14ac:dyDescent="0.25">
      <c r="T1268" s="352"/>
    </row>
    <row r="1269" spans="20:20" x14ac:dyDescent="0.25">
      <c r="T1269" s="352"/>
    </row>
    <row r="1270" spans="20:20" x14ac:dyDescent="0.25">
      <c r="T1270" s="352"/>
    </row>
    <row r="1271" spans="20:20" x14ac:dyDescent="0.25">
      <c r="T1271" s="352"/>
    </row>
    <row r="1272" spans="20:20" x14ac:dyDescent="0.25">
      <c r="T1272" s="352"/>
    </row>
    <row r="1273" spans="20:20" x14ac:dyDescent="0.25">
      <c r="T1273" s="352"/>
    </row>
    <row r="1274" spans="20:20" x14ac:dyDescent="0.25">
      <c r="T1274" s="352"/>
    </row>
    <row r="1275" spans="20:20" x14ac:dyDescent="0.25">
      <c r="T1275" s="352"/>
    </row>
    <row r="1276" spans="20:20" x14ac:dyDescent="0.25">
      <c r="T1276" s="352"/>
    </row>
    <row r="1277" spans="20:20" x14ac:dyDescent="0.25">
      <c r="T1277" s="352"/>
    </row>
    <row r="1278" spans="20:20" x14ac:dyDescent="0.25">
      <c r="T1278" s="352"/>
    </row>
    <row r="1279" spans="20:20" x14ac:dyDescent="0.25">
      <c r="T1279" s="352"/>
    </row>
    <row r="1280" spans="20:20" x14ac:dyDescent="0.25">
      <c r="T1280" s="352"/>
    </row>
    <row r="1281" spans="20:20" x14ac:dyDescent="0.25">
      <c r="T1281" s="352"/>
    </row>
    <row r="1282" spans="20:20" x14ac:dyDescent="0.25">
      <c r="T1282" s="352"/>
    </row>
    <row r="1283" spans="20:20" x14ac:dyDescent="0.25">
      <c r="T1283" s="352"/>
    </row>
    <row r="1284" spans="20:20" x14ac:dyDescent="0.25">
      <c r="T1284" s="352"/>
    </row>
    <row r="1285" spans="20:20" x14ac:dyDescent="0.25">
      <c r="T1285" s="352"/>
    </row>
    <row r="1286" spans="20:20" x14ac:dyDescent="0.25">
      <c r="T1286" s="352"/>
    </row>
    <row r="1287" spans="20:20" x14ac:dyDescent="0.25">
      <c r="T1287" s="352"/>
    </row>
    <row r="1288" spans="20:20" x14ac:dyDescent="0.25">
      <c r="T1288" s="352"/>
    </row>
    <row r="1289" spans="20:20" x14ac:dyDescent="0.25">
      <c r="T1289" s="352"/>
    </row>
    <row r="1290" spans="20:20" x14ac:dyDescent="0.25">
      <c r="T1290" s="352"/>
    </row>
    <row r="1291" spans="20:20" x14ac:dyDescent="0.25">
      <c r="T1291" s="352"/>
    </row>
    <row r="1292" spans="20:20" x14ac:dyDescent="0.25">
      <c r="T1292" s="352"/>
    </row>
    <row r="1293" spans="20:20" x14ac:dyDescent="0.25">
      <c r="T1293" s="352"/>
    </row>
    <row r="1294" spans="20:20" x14ac:dyDescent="0.25">
      <c r="T1294" s="352"/>
    </row>
    <row r="1295" spans="20:20" x14ac:dyDescent="0.25">
      <c r="T1295" s="352"/>
    </row>
    <row r="1296" spans="20:20" x14ac:dyDescent="0.25">
      <c r="T1296" s="352"/>
    </row>
    <row r="1297" spans="20:20" x14ac:dyDescent="0.25">
      <c r="T1297" s="352"/>
    </row>
    <row r="1298" spans="20:20" x14ac:dyDescent="0.25">
      <c r="T1298" s="352"/>
    </row>
    <row r="1299" spans="20:20" x14ac:dyDescent="0.25">
      <c r="T1299" s="352"/>
    </row>
    <row r="1300" spans="20:20" x14ac:dyDescent="0.25">
      <c r="T1300" s="352"/>
    </row>
    <row r="1301" spans="20:20" x14ac:dyDescent="0.25">
      <c r="T1301" s="352"/>
    </row>
    <row r="1302" spans="20:20" x14ac:dyDescent="0.25">
      <c r="T1302" s="352"/>
    </row>
    <row r="1303" spans="20:20" x14ac:dyDescent="0.25">
      <c r="T1303" s="352"/>
    </row>
    <row r="1304" spans="20:20" x14ac:dyDescent="0.25">
      <c r="T1304" s="352"/>
    </row>
    <row r="1305" spans="20:20" x14ac:dyDescent="0.25">
      <c r="T1305" s="352"/>
    </row>
    <row r="1306" spans="20:20" x14ac:dyDescent="0.25">
      <c r="T1306" s="352"/>
    </row>
    <row r="1307" spans="20:20" x14ac:dyDescent="0.25">
      <c r="T1307" s="352"/>
    </row>
    <row r="1308" spans="20:20" x14ac:dyDescent="0.25">
      <c r="T1308" s="352"/>
    </row>
    <row r="1309" spans="20:20" x14ac:dyDescent="0.25">
      <c r="T1309" s="352"/>
    </row>
    <row r="1310" spans="20:20" x14ac:dyDescent="0.25">
      <c r="T1310" s="352"/>
    </row>
    <row r="1311" spans="20:20" x14ac:dyDescent="0.25">
      <c r="T1311" s="352"/>
    </row>
    <row r="1312" spans="20:20" x14ac:dyDescent="0.25">
      <c r="T1312" s="352"/>
    </row>
    <row r="1313" spans="20:20" x14ac:dyDescent="0.25">
      <c r="T1313" s="352"/>
    </row>
    <row r="1314" spans="20:20" x14ac:dyDescent="0.25">
      <c r="T1314" s="352"/>
    </row>
    <row r="1315" spans="20:20" x14ac:dyDescent="0.25">
      <c r="T1315" s="352"/>
    </row>
    <row r="1316" spans="20:20" x14ac:dyDescent="0.25">
      <c r="T1316" s="352"/>
    </row>
    <row r="1317" spans="20:20" x14ac:dyDescent="0.25">
      <c r="T1317" s="352"/>
    </row>
    <row r="1318" spans="20:20" x14ac:dyDescent="0.25">
      <c r="T1318" s="352"/>
    </row>
    <row r="1319" spans="20:20" x14ac:dyDescent="0.25">
      <c r="T1319" s="352"/>
    </row>
    <row r="1320" spans="20:20" x14ac:dyDescent="0.25">
      <c r="T1320" s="352"/>
    </row>
    <row r="1321" spans="20:20" x14ac:dyDescent="0.25">
      <c r="T1321" s="352"/>
    </row>
    <row r="1322" spans="20:20" x14ac:dyDescent="0.25">
      <c r="T1322" s="352"/>
    </row>
    <row r="1323" spans="20:20" x14ac:dyDescent="0.25">
      <c r="T1323" s="352"/>
    </row>
    <row r="1324" spans="20:20" x14ac:dyDescent="0.25">
      <c r="T1324" s="352"/>
    </row>
    <row r="1325" spans="20:20" x14ac:dyDescent="0.25">
      <c r="T1325" s="352"/>
    </row>
    <row r="1326" spans="20:20" x14ac:dyDescent="0.25">
      <c r="T1326" s="352"/>
    </row>
    <row r="1327" spans="20:20" x14ac:dyDescent="0.25">
      <c r="T1327" s="352"/>
    </row>
    <row r="1328" spans="20:20" x14ac:dyDescent="0.25">
      <c r="T1328" s="352"/>
    </row>
    <row r="1329" spans="20:20" x14ac:dyDescent="0.25">
      <c r="T1329" s="352"/>
    </row>
    <row r="1330" spans="20:20" x14ac:dyDescent="0.25">
      <c r="T1330" s="352"/>
    </row>
    <row r="1331" spans="20:20" x14ac:dyDescent="0.25">
      <c r="T1331" s="352"/>
    </row>
    <row r="1332" spans="20:20" x14ac:dyDescent="0.25">
      <c r="T1332" s="352"/>
    </row>
    <row r="1333" spans="20:20" x14ac:dyDescent="0.25">
      <c r="T1333" s="352"/>
    </row>
    <row r="1334" spans="20:20" x14ac:dyDescent="0.25">
      <c r="T1334" s="352"/>
    </row>
    <row r="1335" spans="20:20" x14ac:dyDescent="0.25">
      <c r="T1335" s="352"/>
    </row>
    <row r="1336" spans="20:20" x14ac:dyDescent="0.25">
      <c r="T1336" s="352"/>
    </row>
    <row r="1337" spans="20:20" x14ac:dyDescent="0.25">
      <c r="T1337" s="352"/>
    </row>
    <row r="1338" spans="20:20" x14ac:dyDescent="0.25">
      <c r="T1338" s="352"/>
    </row>
    <row r="1339" spans="20:20" x14ac:dyDescent="0.25">
      <c r="T1339" s="352"/>
    </row>
    <row r="1340" spans="20:20" x14ac:dyDescent="0.25">
      <c r="T1340" s="352"/>
    </row>
    <row r="1341" spans="20:20" x14ac:dyDescent="0.25">
      <c r="T1341" s="352"/>
    </row>
    <row r="1342" spans="20:20" x14ac:dyDescent="0.25">
      <c r="T1342" s="352"/>
    </row>
    <row r="1343" spans="20:20" x14ac:dyDescent="0.25">
      <c r="T1343" s="352"/>
    </row>
    <row r="1344" spans="20:20" x14ac:dyDescent="0.25">
      <c r="T1344" s="352"/>
    </row>
    <row r="1345" spans="20:20" x14ac:dyDescent="0.25">
      <c r="T1345" s="352"/>
    </row>
    <row r="1346" spans="20:20" x14ac:dyDescent="0.25">
      <c r="T1346" s="352"/>
    </row>
    <row r="1347" spans="20:20" x14ac:dyDescent="0.25">
      <c r="T1347" s="352"/>
    </row>
    <row r="1348" spans="20:20" x14ac:dyDescent="0.25">
      <c r="T1348" s="352"/>
    </row>
    <row r="1349" spans="20:20" x14ac:dyDescent="0.25">
      <c r="T1349" s="352"/>
    </row>
    <row r="1350" spans="20:20" x14ac:dyDescent="0.25">
      <c r="T1350" s="352"/>
    </row>
    <row r="1351" spans="20:20" x14ac:dyDescent="0.25">
      <c r="T1351" s="352"/>
    </row>
    <row r="1352" spans="20:20" x14ac:dyDescent="0.25">
      <c r="T1352" s="352"/>
    </row>
    <row r="1353" spans="20:20" x14ac:dyDescent="0.25">
      <c r="T1353" s="352"/>
    </row>
    <row r="1354" spans="20:20" x14ac:dyDescent="0.25">
      <c r="T1354" s="352"/>
    </row>
    <row r="1355" spans="20:20" x14ac:dyDescent="0.25">
      <c r="T1355" s="352"/>
    </row>
    <row r="1356" spans="20:20" x14ac:dyDescent="0.25">
      <c r="T1356" s="352"/>
    </row>
    <row r="1357" spans="20:20" x14ac:dyDescent="0.25">
      <c r="T1357" s="352"/>
    </row>
    <row r="1358" spans="20:20" x14ac:dyDescent="0.25">
      <c r="T1358" s="352"/>
    </row>
    <row r="1359" spans="20:20" x14ac:dyDescent="0.25">
      <c r="T1359" s="352"/>
    </row>
    <row r="1360" spans="20:20" x14ac:dyDescent="0.25">
      <c r="T1360" s="352"/>
    </row>
    <row r="1361" spans="20:20" x14ac:dyDescent="0.25">
      <c r="T1361" s="352"/>
    </row>
    <row r="1362" spans="20:20" x14ac:dyDescent="0.25">
      <c r="T1362" s="352"/>
    </row>
    <row r="1363" spans="20:20" x14ac:dyDescent="0.25">
      <c r="T1363" s="352"/>
    </row>
    <row r="1364" spans="20:20" x14ac:dyDescent="0.25">
      <c r="T1364" s="352"/>
    </row>
    <row r="1365" spans="20:20" x14ac:dyDescent="0.25">
      <c r="T1365" s="352"/>
    </row>
    <row r="1366" spans="20:20" x14ac:dyDescent="0.25">
      <c r="T1366" s="352"/>
    </row>
    <row r="1367" spans="20:20" x14ac:dyDescent="0.25">
      <c r="T1367" s="352"/>
    </row>
    <row r="1368" spans="20:20" x14ac:dyDescent="0.25">
      <c r="T1368" s="352"/>
    </row>
    <row r="1369" spans="20:20" x14ac:dyDescent="0.25">
      <c r="T1369" s="352"/>
    </row>
    <row r="1370" spans="20:20" x14ac:dyDescent="0.25">
      <c r="T1370" s="352"/>
    </row>
    <row r="1371" spans="20:20" x14ac:dyDescent="0.25">
      <c r="T1371" s="352"/>
    </row>
    <row r="1372" spans="20:20" x14ac:dyDescent="0.25">
      <c r="T1372" s="352"/>
    </row>
    <row r="1373" spans="20:20" x14ac:dyDescent="0.25">
      <c r="T1373" s="352"/>
    </row>
    <row r="1374" spans="20:20" x14ac:dyDescent="0.25">
      <c r="T1374" s="352"/>
    </row>
    <row r="1375" spans="20:20" x14ac:dyDescent="0.25">
      <c r="T1375" s="352"/>
    </row>
    <row r="1376" spans="20:20" x14ac:dyDescent="0.25">
      <c r="T1376" s="352"/>
    </row>
    <row r="1377" spans="20:20" x14ac:dyDescent="0.25">
      <c r="T1377" s="352"/>
    </row>
    <row r="1378" spans="20:20" x14ac:dyDescent="0.25">
      <c r="T1378" s="352"/>
    </row>
    <row r="1379" spans="20:20" x14ac:dyDescent="0.25">
      <c r="T1379" s="352"/>
    </row>
    <row r="1380" spans="20:20" x14ac:dyDescent="0.25">
      <c r="T1380" s="352"/>
    </row>
    <row r="1381" spans="20:20" x14ac:dyDescent="0.25">
      <c r="T1381" s="352"/>
    </row>
    <row r="1382" spans="20:20" x14ac:dyDescent="0.25">
      <c r="T1382" s="352"/>
    </row>
    <row r="1383" spans="20:20" x14ac:dyDescent="0.25">
      <c r="T1383" s="352"/>
    </row>
    <row r="1384" spans="20:20" x14ac:dyDescent="0.25">
      <c r="T1384" s="352"/>
    </row>
    <row r="1385" spans="20:20" x14ac:dyDescent="0.25">
      <c r="T1385" s="352"/>
    </row>
    <row r="1386" spans="20:20" x14ac:dyDescent="0.25">
      <c r="T1386" s="352"/>
    </row>
    <row r="1387" spans="20:20" x14ac:dyDescent="0.25">
      <c r="T1387" s="352"/>
    </row>
    <row r="1388" spans="20:20" x14ac:dyDescent="0.25">
      <c r="T1388" s="352"/>
    </row>
    <row r="1389" spans="20:20" x14ac:dyDescent="0.25">
      <c r="T1389" s="352"/>
    </row>
    <row r="1390" spans="20:20" x14ac:dyDescent="0.25">
      <c r="T1390" s="352"/>
    </row>
    <row r="1391" spans="20:20" x14ac:dyDescent="0.25">
      <c r="T1391" s="352"/>
    </row>
    <row r="1392" spans="20:20" x14ac:dyDescent="0.25">
      <c r="T1392" s="352"/>
    </row>
    <row r="1393" spans="20:20" x14ac:dyDescent="0.25">
      <c r="T1393" s="352"/>
    </row>
    <row r="1394" spans="20:20" x14ac:dyDescent="0.25">
      <c r="T1394" s="352"/>
    </row>
    <row r="1395" spans="20:20" x14ac:dyDescent="0.25">
      <c r="T1395" s="352"/>
    </row>
    <row r="1396" spans="20:20" x14ac:dyDescent="0.25">
      <c r="T1396" s="352"/>
    </row>
    <row r="1397" spans="20:20" x14ac:dyDescent="0.25">
      <c r="T1397" s="352"/>
    </row>
    <row r="1398" spans="20:20" x14ac:dyDescent="0.25">
      <c r="T1398" s="352"/>
    </row>
    <row r="1399" spans="20:20" x14ac:dyDescent="0.25">
      <c r="T1399" s="352"/>
    </row>
    <row r="1400" spans="20:20" x14ac:dyDescent="0.25">
      <c r="T1400" s="352"/>
    </row>
    <row r="1401" spans="20:20" x14ac:dyDescent="0.25">
      <c r="T1401" s="352"/>
    </row>
    <row r="1402" spans="20:20" x14ac:dyDescent="0.25">
      <c r="T1402" s="352"/>
    </row>
    <row r="1403" spans="20:20" x14ac:dyDescent="0.25">
      <c r="T1403" s="352"/>
    </row>
    <row r="1404" spans="20:20" x14ac:dyDescent="0.25">
      <c r="T1404" s="352"/>
    </row>
    <row r="1405" spans="20:20" x14ac:dyDescent="0.25">
      <c r="T1405" s="352"/>
    </row>
    <row r="1406" spans="20:20" x14ac:dyDescent="0.25">
      <c r="T1406" s="352"/>
    </row>
    <row r="1407" spans="20:20" x14ac:dyDescent="0.25">
      <c r="T1407" s="352"/>
    </row>
    <row r="1408" spans="20:20" x14ac:dyDescent="0.25">
      <c r="T1408" s="352"/>
    </row>
    <row r="1409" spans="20:20" x14ac:dyDescent="0.25">
      <c r="T1409" s="352"/>
    </row>
    <row r="1410" spans="20:20" x14ac:dyDescent="0.25">
      <c r="T1410" s="352"/>
    </row>
    <row r="1411" spans="20:20" x14ac:dyDescent="0.25">
      <c r="T1411" s="352"/>
    </row>
    <row r="1412" spans="20:20" x14ac:dyDescent="0.25">
      <c r="T1412" s="352"/>
    </row>
    <row r="1413" spans="20:20" x14ac:dyDescent="0.25">
      <c r="T1413" s="352"/>
    </row>
    <row r="1414" spans="20:20" x14ac:dyDescent="0.25">
      <c r="T1414" s="352"/>
    </row>
    <row r="1415" spans="20:20" x14ac:dyDescent="0.25">
      <c r="T1415" s="352"/>
    </row>
    <row r="1416" spans="20:20" x14ac:dyDescent="0.25">
      <c r="T1416" s="352"/>
    </row>
    <row r="1417" spans="20:20" x14ac:dyDescent="0.25">
      <c r="T1417" s="352"/>
    </row>
    <row r="1418" spans="20:20" x14ac:dyDescent="0.25">
      <c r="T1418" s="352"/>
    </row>
    <row r="1419" spans="20:20" x14ac:dyDescent="0.25">
      <c r="T1419" s="352"/>
    </row>
    <row r="1420" spans="20:20" x14ac:dyDescent="0.25">
      <c r="T1420" s="352"/>
    </row>
    <row r="1421" spans="20:20" x14ac:dyDescent="0.25">
      <c r="T1421" s="352"/>
    </row>
    <row r="1422" spans="20:20" x14ac:dyDescent="0.25">
      <c r="T1422" s="352"/>
    </row>
    <row r="1423" spans="20:20" x14ac:dyDescent="0.25">
      <c r="T1423" s="352"/>
    </row>
    <row r="1424" spans="20:20" x14ac:dyDescent="0.25">
      <c r="T1424" s="352"/>
    </row>
    <row r="1425" spans="20:20" x14ac:dyDescent="0.25">
      <c r="T1425" s="352"/>
    </row>
    <row r="1426" spans="20:20" x14ac:dyDescent="0.25">
      <c r="T1426" s="352"/>
    </row>
    <row r="1427" spans="20:20" x14ac:dyDescent="0.25">
      <c r="T1427" s="352"/>
    </row>
    <row r="1428" spans="20:20" x14ac:dyDescent="0.25">
      <c r="T1428" s="352"/>
    </row>
    <row r="1429" spans="20:20" x14ac:dyDescent="0.25">
      <c r="T1429" s="352"/>
    </row>
    <row r="1430" spans="20:20" x14ac:dyDescent="0.25">
      <c r="T1430" s="352"/>
    </row>
    <row r="1431" spans="20:20" x14ac:dyDescent="0.25">
      <c r="T1431" s="352"/>
    </row>
    <row r="1432" spans="20:20" x14ac:dyDescent="0.25">
      <c r="T1432" s="352"/>
    </row>
    <row r="1433" spans="20:20" x14ac:dyDescent="0.25">
      <c r="T1433" s="352"/>
    </row>
    <row r="1434" spans="20:20" x14ac:dyDescent="0.25">
      <c r="T1434" s="352"/>
    </row>
    <row r="1435" spans="20:20" x14ac:dyDescent="0.25">
      <c r="T1435" s="352"/>
    </row>
    <row r="1436" spans="20:20" x14ac:dyDescent="0.25">
      <c r="T1436" s="352"/>
    </row>
    <row r="1437" spans="20:20" x14ac:dyDescent="0.25">
      <c r="T1437" s="352"/>
    </row>
    <row r="1438" spans="20:20" x14ac:dyDescent="0.25">
      <c r="T1438" s="352"/>
    </row>
    <row r="1439" spans="20:20" x14ac:dyDescent="0.25">
      <c r="T1439" s="352"/>
    </row>
    <row r="1440" spans="20:20" x14ac:dyDescent="0.25">
      <c r="T1440" s="352"/>
    </row>
    <row r="1441" spans="20:20" x14ac:dyDescent="0.25">
      <c r="T1441" s="352"/>
    </row>
    <row r="1442" spans="20:20" x14ac:dyDescent="0.25">
      <c r="T1442" s="352"/>
    </row>
    <row r="1443" spans="20:20" x14ac:dyDescent="0.25">
      <c r="T1443" s="352"/>
    </row>
    <row r="1444" spans="20:20" x14ac:dyDescent="0.25">
      <c r="T1444" s="352"/>
    </row>
    <row r="1445" spans="20:20" x14ac:dyDescent="0.25">
      <c r="T1445" s="352"/>
    </row>
    <row r="1446" spans="20:20" x14ac:dyDescent="0.25">
      <c r="T1446" s="352"/>
    </row>
    <row r="1447" spans="20:20" x14ac:dyDescent="0.25">
      <c r="T1447" s="352"/>
    </row>
    <row r="1448" spans="20:20" x14ac:dyDescent="0.25">
      <c r="T1448" s="352"/>
    </row>
    <row r="1449" spans="20:20" x14ac:dyDescent="0.25">
      <c r="T1449" s="352"/>
    </row>
    <row r="1450" spans="20:20" x14ac:dyDescent="0.25">
      <c r="T1450" s="352"/>
    </row>
    <row r="1451" spans="20:20" x14ac:dyDescent="0.25">
      <c r="T1451" s="352"/>
    </row>
    <row r="1452" spans="20:20" x14ac:dyDescent="0.25">
      <c r="T1452" s="352"/>
    </row>
    <row r="1453" spans="20:20" x14ac:dyDescent="0.25">
      <c r="T1453" s="352"/>
    </row>
    <row r="1454" spans="20:20" x14ac:dyDescent="0.25">
      <c r="T1454" s="352"/>
    </row>
    <row r="1455" spans="20:20" x14ac:dyDescent="0.25">
      <c r="T1455" s="352"/>
    </row>
    <row r="1456" spans="20:20" x14ac:dyDescent="0.25">
      <c r="T1456" s="352"/>
    </row>
    <row r="1457" spans="20:20" x14ac:dyDescent="0.25">
      <c r="T1457" s="352"/>
    </row>
    <row r="1458" spans="20:20" x14ac:dyDescent="0.25">
      <c r="T1458" s="352"/>
    </row>
    <row r="1459" spans="20:20" x14ac:dyDescent="0.25">
      <c r="T1459" s="352"/>
    </row>
    <row r="1460" spans="20:20" x14ac:dyDescent="0.25">
      <c r="T1460" s="352"/>
    </row>
    <row r="1461" spans="20:20" x14ac:dyDescent="0.25">
      <c r="T1461" s="352"/>
    </row>
    <row r="1462" spans="20:20" x14ac:dyDescent="0.25">
      <c r="T1462" s="352"/>
    </row>
    <row r="1463" spans="20:20" x14ac:dyDescent="0.25">
      <c r="T1463" s="352"/>
    </row>
    <row r="1464" spans="20:20" x14ac:dyDescent="0.25">
      <c r="T1464" s="352"/>
    </row>
    <row r="1465" spans="20:20" x14ac:dyDescent="0.25">
      <c r="T1465" s="352"/>
    </row>
    <row r="1466" spans="20:20" x14ac:dyDescent="0.25">
      <c r="T1466" s="352"/>
    </row>
    <row r="1467" spans="20:20" x14ac:dyDescent="0.25">
      <c r="T1467" s="352"/>
    </row>
    <row r="1468" spans="20:20" x14ac:dyDescent="0.25">
      <c r="T1468" s="352"/>
    </row>
    <row r="1469" spans="20:20" x14ac:dyDescent="0.25">
      <c r="T1469" s="352"/>
    </row>
    <row r="1470" spans="20:20" x14ac:dyDescent="0.25">
      <c r="T1470" s="352"/>
    </row>
    <row r="1471" spans="20:20" x14ac:dyDescent="0.25">
      <c r="T1471" s="352"/>
    </row>
    <row r="1472" spans="20:20" x14ac:dyDescent="0.25">
      <c r="T1472" s="352"/>
    </row>
    <row r="1473" spans="20:20" x14ac:dyDescent="0.25">
      <c r="T1473" s="352"/>
    </row>
    <row r="1474" spans="20:20" x14ac:dyDescent="0.25">
      <c r="T1474" s="352"/>
    </row>
    <row r="1475" spans="20:20" x14ac:dyDescent="0.25">
      <c r="T1475" s="352"/>
    </row>
    <row r="1476" spans="20:20" x14ac:dyDescent="0.25">
      <c r="T1476" s="352"/>
    </row>
    <row r="1477" spans="20:20" x14ac:dyDescent="0.25">
      <c r="T1477" s="352"/>
    </row>
    <row r="1478" spans="20:20" x14ac:dyDescent="0.25">
      <c r="T1478" s="352"/>
    </row>
    <row r="1479" spans="20:20" x14ac:dyDescent="0.25">
      <c r="T1479" s="352"/>
    </row>
    <row r="1480" spans="20:20" x14ac:dyDescent="0.25">
      <c r="T1480" s="352"/>
    </row>
    <row r="1481" spans="20:20" x14ac:dyDescent="0.25">
      <c r="T1481" s="352"/>
    </row>
    <row r="1482" spans="20:20" x14ac:dyDescent="0.25">
      <c r="T1482" s="352"/>
    </row>
    <row r="1483" spans="20:20" x14ac:dyDescent="0.25">
      <c r="T1483" s="352"/>
    </row>
    <row r="1484" spans="20:20" x14ac:dyDescent="0.25">
      <c r="T1484" s="352"/>
    </row>
    <row r="1485" spans="20:20" x14ac:dyDescent="0.25">
      <c r="T1485" s="352"/>
    </row>
    <row r="1486" spans="20:20" x14ac:dyDescent="0.25">
      <c r="T1486" s="352"/>
    </row>
    <row r="1487" spans="20:20" x14ac:dyDescent="0.25">
      <c r="T1487" s="352"/>
    </row>
    <row r="1488" spans="20:20" x14ac:dyDescent="0.25">
      <c r="T1488" s="352"/>
    </row>
    <row r="1489" spans="20:20" x14ac:dyDescent="0.25">
      <c r="T1489" s="352"/>
    </row>
    <row r="1490" spans="20:20" x14ac:dyDescent="0.25">
      <c r="T1490" s="352"/>
    </row>
    <row r="1491" spans="20:20" x14ac:dyDescent="0.25">
      <c r="T1491" s="352"/>
    </row>
    <row r="1492" spans="20:20" x14ac:dyDescent="0.25">
      <c r="T1492" s="352"/>
    </row>
    <row r="1493" spans="20:20" x14ac:dyDescent="0.25">
      <c r="T1493" s="352"/>
    </row>
    <row r="1494" spans="20:20" x14ac:dyDescent="0.25">
      <c r="T1494" s="352"/>
    </row>
    <row r="1495" spans="20:20" x14ac:dyDescent="0.25">
      <c r="T1495" s="352"/>
    </row>
    <row r="1496" spans="20:20" x14ac:dyDescent="0.25">
      <c r="T1496" s="352"/>
    </row>
    <row r="1497" spans="20:20" x14ac:dyDescent="0.25">
      <c r="T1497" s="352"/>
    </row>
    <row r="1498" spans="20:20" x14ac:dyDescent="0.25">
      <c r="T1498" s="352"/>
    </row>
    <row r="1499" spans="20:20" x14ac:dyDescent="0.25">
      <c r="T1499" s="352"/>
    </row>
    <row r="1500" spans="20:20" x14ac:dyDescent="0.25">
      <c r="T1500" s="352"/>
    </row>
    <row r="1501" spans="20:20" x14ac:dyDescent="0.25">
      <c r="T1501" s="352"/>
    </row>
    <row r="1502" spans="20:20" x14ac:dyDescent="0.25">
      <c r="T1502" s="352"/>
    </row>
    <row r="1503" spans="20:20" x14ac:dyDescent="0.25">
      <c r="T1503" s="352"/>
    </row>
    <row r="1504" spans="20:20" x14ac:dyDescent="0.25">
      <c r="T1504" s="352"/>
    </row>
    <row r="1505" spans="20:20" x14ac:dyDescent="0.25">
      <c r="T1505" s="352"/>
    </row>
    <row r="1506" spans="20:20" x14ac:dyDescent="0.25">
      <c r="T1506" s="352"/>
    </row>
    <row r="1507" spans="20:20" x14ac:dyDescent="0.25">
      <c r="T1507" s="352"/>
    </row>
    <row r="1508" spans="20:20" x14ac:dyDescent="0.25">
      <c r="T1508" s="352"/>
    </row>
    <row r="1509" spans="20:20" x14ac:dyDescent="0.25">
      <c r="T1509" s="352"/>
    </row>
    <row r="1510" spans="20:20" x14ac:dyDescent="0.25">
      <c r="T1510" s="352"/>
    </row>
    <row r="1511" spans="20:20" x14ac:dyDescent="0.25">
      <c r="T1511" s="352"/>
    </row>
    <row r="1512" spans="20:20" x14ac:dyDescent="0.25">
      <c r="T1512" s="352"/>
    </row>
    <row r="1513" spans="20:20" x14ac:dyDescent="0.25">
      <c r="T1513" s="352"/>
    </row>
    <row r="1514" spans="20:20" x14ac:dyDescent="0.25">
      <c r="T1514" s="352"/>
    </row>
    <row r="1515" spans="20:20" x14ac:dyDescent="0.25">
      <c r="T1515" s="352"/>
    </row>
    <row r="1516" spans="20:20" x14ac:dyDescent="0.25">
      <c r="T1516" s="352"/>
    </row>
    <row r="1517" spans="20:20" x14ac:dyDescent="0.25">
      <c r="T1517" s="352"/>
    </row>
    <row r="1518" spans="20:20" x14ac:dyDescent="0.25">
      <c r="T1518" s="352"/>
    </row>
    <row r="1519" spans="20:20" x14ac:dyDescent="0.25">
      <c r="T1519" s="352"/>
    </row>
    <row r="1520" spans="20:20" x14ac:dyDescent="0.25">
      <c r="T1520" s="352"/>
    </row>
    <row r="1521" spans="20:20" x14ac:dyDescent="0.25">
      <c r="T1521" s="352"/>
    </row>
    <row r="1522" spans="20:20" x14ac:dyDescent="0.25">
      <c r="T1522" s="352"/>
    </row>
    <row r="1523" spans="20:20" x14ac:dyDescent="0.25">
      <c r="T1523" s="352"/>
    </row>
    <row r="1524" spans="20:20" x14ac:dyDescent="0.25">
      <c r="T1524" s="352"/>
    </row>
    <row r="1525" spans="20:20" x14ac:dyDescent="0.25">
      <c r="T1525" s="352"/>
    </row>
    <row r="1526" spans="20:20" x14ac:dyDescent="0.25">
      <c r="T1526" s="352"/>
    </row>
    <row r="1527" spans="20:20" x14ac:dyDescent="0.25">
      <c r="T1527" s="352"/>
    </row>
    <row r="1528" spans="20:20" x14ac:dyDescent="0.25">
      <c r="T1528" s="352"/>
    </row>
    <row r="1529" spans="20:20" x14ac:dyDescent="0.25">
      <c r="T1529" s="352"/>
    </row>
    <row r="1530" spans="20:20" x14ac:dyDescent="0.25">
      <c r="T1530" s="352"/>
    </row>
    <row r="1531" spans="20:20" x14ac:dyDescent="0.25">
      <c r="T1531" s="352"/>
    </row>
    <row r="1532" spans="20:20" x14ac:dyDescent="0.25">
      <c r="T1532" s="352"/>
    </row>
    <row r="1533" spans="20:20" x14ac:dyDescent="0.25">
      <c r="T1533" s="352"/>
    </row>
    <row r="1534" spans="20:20" x14ac:dyDescent="0.25">
      <c r="T1534" s="352"/>
    </row>
    <row r="1535" spans="20:20" x14ac:dyDescent="0.25">
      <c r="T1535" s="352"/>
    </row>
    <row r="1536" spans="20:20" x14ac:dyDescent="0.25">
      <c r="T1536" s="352"/>
    </row>
    <row r="1537" spans="20:20" x14ac:dyDescent="0.25">
      <c r="T1537" s="352"/>
    </row>
    <row r="1538" spans="20:20" x14ac:dyDescent="0.25">
      <c r="T1538" s="352"/>
    </row>
    <row r="1539" spans="20:20" x14ac:dyDescent="0.25">
      <c r="T1539" s="352"/>
    </row>
    <row r="1540" spans="20:20" x14ac:dyDescent="0.25">
      <c r="T1540" s="352"/>
    </row>
    <row r="1541" spans="20:20" x14ac:dyDescent="0.25">
      <c r="T1541" s="352"/>
    </row>
    <row r="1542" spans="20:20" x14ac:dyDescent="0.25">
      <c r="T1542" s="352"/>
    </row>
    <row r="1543" spans="20:20" x14ac:dyDescent="0.25">
      <c r="T1543" s="352"/>
    </row>
    <row r="1544" spans="20:20" x14ac:dyDescent="0.25">
      <c r="T1544" s="352"/>
    </row>
    <row r="1545" spans="20:20" x14ac:dyDescent="0.25">
      <c r="T1545" s="352"/>
    </row>
    <row r="1546" spans="20:20" x14ac:dyDescent="0.25">
      <c r="T1546" s="352"/>
    </row>
    <row r="1547" spans="20:20" x14ac:dyDescent="0.25">
      <c r="T1547" s="352"/>
    </row>
    <row r="1548" spans="20:20" x14ac:dyDescent="0.25">
      <c r="T1548" s="352"/>
    </row>
    <row r="1549" spans="20:20" x14ac:dyDescent="0.25">
      <c r="T1549" s="352"/>
    </row>
    <row r="1550" spans="20:20" x14ac:dyDescent="0.25">
      <c r="T1550" s="352"/>
    </row>
    <row r="1551" spans="20:20" x14ac:dyDescent="0.25">
      <c r="T1551" s="352"/>
    </row>
    <row r="1552" spans="20:20" x14ac:dyDescent="0.25">
      <c r="T1552" s="352"/>
    </row>
    <row r="1553" spans="20:20" x14ac:dyDescent="0.25">
      <c r="T1553" s="352"/>
    </row>
    <row r="1554" spans="20:20" x14ac:dyDescent="0.25">
      <c r="T1554" s="352"/>
    </row>
    <row r="1555" spans="20:20" x14ac:dyDescent="0.25">
      <c r="T1555" s="352"/>
    </row>
    <row r="1556" spans="20:20" x14ac:dyDescent="0.25">
      <c r="T1556" s="352"/>
    </row>
    <row r="1557" spans="20:20" x14ac:dyDescent="0.25">
      <c r="T1557" s="352"/>
    </row>
    <row r="1558" spans="20:20" x14ac:dyDescent="0.25">
      <c r="T1558" s="352"/>
    </row>
    <row r="1559" spans="20:20" x14ac:dyDescent="0.25">
      <c r="T1559" s="352"/>
    </row>
    <row r="1560" spans="20:20" x14ac:dyDescent="0.25">
      <c r="T1560" s="352"/>
    </row>
    <row r="1561" spans="20:20" x14ac:dyDescent="0.25">
      <c r="T1561" s="352"/>
    </row>
    <row r="1562" spans="20:20" x14ac:dyDescent="0.25">
      <c r="T1562" s="352"/>
    </row>
    <row r="1563" spans="20:20" x14ac:dyDescent="0.25">
      <c r="T1563" s="352"/>
    </row>
    <row r="1564" spans="20:20" x14ac:dyDescent="0.25">
      <c r="T1564" s="352"/>
    </row>
    <row r="1565" spans="20:20" x14ac:dyDescent="0.25">
      <c r="T1565" s="352"/>
    </row>
    <row r="1566" spans="20:20" x14ac:dyDescent="0.25">
      <c r="T1566" s="352"/>
    </row>
    <row r="1567" spans="20:20" x14ac:dyDescent="0.25">
      <c r="T1567" s="352"/>
    </row>
    <row r="1568" spans="20:20" x14ac:dyDescent="0.25">
      <c r="T1568" s="352"/>
    </row>
    <row r="1569" spans="20:20" x14ac:dyDescent="0.25">
      <c r="T1569" s="352"/>
    </row>
    <row r="1570" spans="20:20" x14ac:dyDescent="0.25">
      <c r="T1570" s="352"/>
    </row>
    <row r="1571" spans="20:20" x14ac:dyDescent="0.25">
      <c r="T1571" s="352"/>
    </row>
    <row r="1572" spans="20:20" x14ac:dyDescent="0.25">
      <c r="T1572" s="352"/>
    </row>
    <row r="1573" spans="20:20" x14ac:dyDescent="0.25">
      <c r="T1573" s="352"/>
    </row>
    <row r="1574" spans="20:20" x14ac:dyDescent="0.25">
      <c r="T1574" s="352"/>
    </row>
    <row r="1575" spans="20:20" x14ac:dyDescent="0.25">
      <c r="T1575" s="352"/>
    </row>
    <row r="1576" spans="20:20" x14ac:dyDescent="0.25">
      <c r="T1576" s="352"/>
    </row>
    <row r="1577" spans="20:20" x14ac:dyDescent="0.25">
      <c r="T1577" s="352"/>
    </row>
    <row r="1578" spans="20:20" x14ac:dyDescent="0.25">
      <c r="T1578" s="352"/>
    </row>
    <row r="1579" spans="20:20" x14ac:dyDescent="0.25">
      <c r="T1579" s="352"/>
    </row>
    <row r="1580" spans="20:20" x14ac:dyDescent="0.25">
      <c r="T1580" s="352"/>
    </row>
    <row r="1581" spans="20:20" x14ac:dyDescent="0.25">
      <c r="T1581" s="352"/>
    </row>
    <row r="1582" spans="20:20" x14ac:dyDescent="0.25">
      <c r="T1582" s="352"/>
    </row>
    <row r="1583" spans="20:20" x14ac:dyDescent="0.25">
      <c r="T1583" s="352"/>
    </row>
    <row r="1584" spans="20:20" x14ac:dyDescent="0.25">
      <c r="T1584" s="352"/>
    </row>
    <row r="1585" spans="20:20" x14ac:dyDescent="0.25">
      <c r="T1585" s="352"/>
    </row>
    <row r="1586" spans="20:20" x14ac:dyDescent="0.25">
      <c r="T1586" s="352"/>
    </row>
    <row r="1587" spans="20:20" x14ac:dyDescent="0.25">
      <c r="T1587" s="352"/>
    </row>
    <row r="1588" spans="20:20" x14ac:dyDescent="0.25">
      <c r="T1588" s="352"/>
    </row>
    <row r="1589" spans="20:20" x14ac:dyDescent="0.25">
      <c r="T1589" s="352"/>
    </row>
    <row r="1590" spans="20:20" x14ac:dyDescent="0.25">
      <c r="T1590" s="352"/>
    </row>
    <row r="1591" spans="20:20" x14ac:dyDescent="0.25">
      <c r="T1591" s="352"/>
    </row>
    <row r="1592" spans="20:20" x14ac:dyDescent="0.25">
      <c r="T1592" s="352"/>
    </row>
    <row r="1593" spans="20:20" x14ac:dyDescent="0.25">
      <c r="T1593" s="352"/>
    </row>
    <row r="1594" spans="20:20" x14ac:dyDescent="0.25">
      <c r="T1594" s="352"/>
    </row>
    <row r="1595" spans="20:20" x14ac:dyDescent="0.25">
      <c r="T1595" s="352"/>
    </row>
    <row r="1596" spans="20:20" x14ac:dyDescent="0.25">
      <c r="T1596" s="352"/>
    </row>
    <row r="1597" spans="20:20" x14ac:dyDescent="0.25">
      <c r="T1597" s="352"/>
    </row>
    <row r="1598" spans="20:20" x14ac:dyDescent="0.25">
      <c r="T1598" s="352"/>
    </row>
    <row r="1599" spans="20:20" x14ac:dyDescent="0.25">
      <c r="T1599" s="352"/>
    </row>
    <row r="1600" spans="20:20" x14ac:dyDescent="0.25">
      <c r="T1600" s="352"/>
    </row>
    <row r="1601" spans="20:20" x14ac:dyDescent="0.25">
      <c r="T1601" s="352"/>
    </row>
    <row r="1602" spans="20:20" x14ac:dyDescent="0.25">
      <c r="T1602" s="352"/>
    </row>
    <row r="1603" spans="20:20" x14ac:dyDescent="0.25">
      <c r="T1603" s="352"/>
    </row>
    <row r="1604" spans="20:20" x14ac:dyDescent="0.25">
      <c r="T1604" s="352"/>
    </row>
    <row r="1605" spans="20:20" x14ac:dyDescent="0.25">
      <c r="T1605" s="352"/>
    </row>
    <row r="1606" spans="20:20" x14ac:dyDescent="0.25">
      <c r="T1606" s="352"/>
    </row>
    <row r="1607" spans="20:20" x14ac:dyDescent="0.25">
      <c r="T1607" s="352"/>
    </row>
    <row r="1608" spans="20:20" x14ac:dyDescent="0.25">
      <c r="T1608" s="352"/>
    </row>
    <row r="1609" spans="20:20" x14ac:dyDescent="0.25">
      <c r="T1609" s="352"/>
    </row>
    <row r="1610" spans="20:20" x14ac:dyDescent="0.25">
      <c r="T1610" s="352"/>
    </row>
    <row r="1611" spans="20:20" x14ac:dyDescent="0.25">
      <c r="T1611" s="352"/>
    </row>
    <row r="1612" spans="20:20" x14ac:dyDescent="0.25">
      <c r="T1612" s="352"/>
    </row>
    <row r="1613" spans="20:20" x14ac:dyDescent="0.25">
      <c r="T1613" s="352"/>
    </row>
    <row r="1614" spans="20:20" x14ac:dyDescent="0.25">
      <c r="T1614" s="352"/>
    </row>
    <row r="1615" spans="20:20" x14ac:dyDescent="0.25">
      <c r="T1615" s="352"/>
    </row>
    <row r="1616" spans="20:20" x14ac:dyDescent="0.25">
      <c r="T1616" s="352"/>
    </row>
    <row r="1617" spans="20:20" x14ac:dyDescent="0.25">
      <c r="T1617" s="352"/>
    </row>
    <row r="1618" spans="20:20" x14ac:dyDescent="0.25">
      <c r="T1618" s="352"/>
    </row>
    <row r="1619" spans="20:20" x14ac:dyDescent="0.25">
      <c r="T1619" s="352"/>
    </row>
    <row r="1620" spans="20:20" x14ac:dyDescent="0.25">
      <c r="T1620" s="352"/>
    </row>
    <row r="1621" spans="20:20" x14ac:dyDescent="0.25">
      <c r="T1621" s="352"/>
    </row>
    <row r="1622" spans="20:20" x14ac:dyDescent="0.25">
      <c r="T1622" s="352"/>
    </row>
    <row r="1623" spans="20:20" x14ac:dyDescent="0.25">
      <c r="T1623" s="352"/>
    </row>
    <row r="1624" spans="20:20" x14ac:dyDescent="0.25">
      <c r="T1624" s="352"/>
    </row>
    <row r="1625" spans="20:20" x14ac:dyDescent="0.25">
      <c r="T1625" s="352"/>
    </row>
    <row r="1626" spans="20:20" x14ac:dyDescent="0.25">
      <c r="T1626" s="352"/>
    </row>
    <row r="1627" spans="20:20" x14ac:dyDescent="0.25">
      <c r="T1627" s="352"/>
    </row>
    <row r="1628" spans="20:20" x14ac:dyDescent="0.25">
      <c r="T1628" s="352"/>
    </row>
    <row r="1629" spans="20:20" x14ac:dyDescent="0.25">
      <c r="T1629" s="352"/>
    </row>
    <row r="1630" spans="20:20" x14ac:dyDescent="0.25">
      <c r="T1630" s="352"/>
    </row>
    <row r="1631" spans="20:20" x14ac:dyDescent="0.25">
      <c r="T1631" s="352"/>
    </row>
    <row r="1632" spans="20:20" x14ac:dyDescent="0.25">
      <c r="T1632" s="352"/>
    </row>
    <row r="1633" spans="20:20" x14ac:dyDescent="0.25">
      <c r="T1633" s="352"/>
    </row>
    <row r="1634" spans="20:20" x14ac:dyDescent="0.25">
      <c r="T1634" s="352"/>
    </row>
    <row r="1635" spans="20:20" x14ac:dyDescent="0.25">
      <c r="T1635" s="352"/>
    </row>
    <row r="1636" spans="20:20" x14ac:dyDescent="0.25">
      <c r="T1636" s="352"/>
    </row>
    <row r="1637" spans="20:20" x14ac:dyDescent="0.25">
      <c r="T1637" s="352"/>
    </row>
    <row r="1638" spans="20:20" x14ac:dyDescent="0.25">
      <c r="T1638" s="352"/>
    </row>
    <row r="1639" spans="20:20" x14ac:dyDescent="0.25">
      <c r="T1639" s="352"/>
    </row>
    <row r="1640" spans="20:20" x14ac:dyDescent="0.25">
      <c r="T1640" s="352"/>
    </row>
    <row r="1641" spans="20:20" x14ac:dyDescent="0.25">
      <c r="T1641" s="352"/>
    </row>
    <row r="1642" spans="20:20" x14ac:dyDescent="0.25">
      <c r="T1642" s="352"/>
    </row>
    <row r="1643" spans="20:20" x14ac:dyDescent="0.25">
      <c r="T1643" s="352"/>
    </row>
    <row r="1644" spans="20:20" x14ac:dyDescent="0.25">
      <c r="T1644" s="352"/>
    </row>
    <row r="1645" spans="20:20" x14ac:dyDescent="0.25">
      <c r="T1645" s="352"/>
    </row>
    <row r="1646" spans="20:20" x14ac:dyDescent="0.25">
      <c r="T1646" s="352"/>
    </row>
    <row r="1647" spans="20:20" x14ac:dyDescent="0.25">
      <c r="T1647" s="352"/>
    </row>
    <row r="1648" spans="20:20" x14ac:dyDescent="0.25">
      <c r="T1648" s="352"/>
    </row>
    <row r="1649" spans="20:20" x14ac:dyDescent="0.25">
      <c r="T1649" s="352"/>
    </row>
    <row r="1650" spans="20:20" x14ac:dyDescent="0.25">
      <c r="T1650" s="352"/>
    </row>
    <row r="1651" spans="20:20" x14ac:dyDescent="0.25">
      <c r="T1651" s="352"/>
    </row>
    <row r="1652" spans="20:20" x14ac:dyDescent="0.25">
      <c r="T1652" s="352"/>
    </row>
    <row r="1653" spans="20:20" x14ac:dyDescent="0.25">
      <c r="T1653" s="352"/>
    </row>
    <row r="1654" spans="20:20" x14ac:dyDescent="0.25">
      <c r="T1654" s="352"/>
    </row>
    <row r="1655" spans="20:20" x14ac:dyDescent="0.25">
      <c r="T1655" s="352"/>
    </row>
    <row r="1656" spans="20:20" x14ac:dyDescent="0.25">
      <c r="T1656" s="352"/>
    </row>
    <row r="1657" spans="20:20" x14ac:dyDescent="0.25">
      <c r="T1657" s="352"/>
    </row>
    <row r="1658" spans="20:20" x14ac:dyDescent="0.25">
      <c r="T1658" s="352"/>
    </row>
    <row r="1659" spans="20:20" x14ac:dyDescent="0.25">
      <c r="T1659" s="352"/>
    </row>
    <row r="1660" spans="20:20" x14ac:dyDescent="0.25">
      <c r="T1660" s="352"/>
    </row>
    <row r="1661" spans="20:20" x14ac:dyDescent="0.25">
      <c r="T1661" s="352"/>
    </row>
    <row r="1662" spans="20:20" x14ac:dyDescent="0.25">
      <c r="T1662" s="352"/>
    </row>
    <row r="1663" spans="20:20" x14ac:dyDescent="0.25">
      <c r="T1663" s="352"/>
    </row>
    <row r="1664" spans="20:20" x14ac:dyDescent="0.25">
      <c r="T1664" s="352"/>
    </row>
    <row r="1665" spans="20:20" x14ac:dyDescent="0.25">
      <c r="T1665" s="352"/>
    </row>
    <row r="1666" spans="20:20" x14ac:dyDescent="0.25">
      <c r="T1666" s="352"/>
    </row>
    <row r="1667" spans="20:20" x14ac:dyDescent="0.25">
      <c r="T1667" s="352"/>
    </row>
    <row r="1668" spans="20:20" x14ac:dyDescent="0.25">
      <c r="T1668" s="352"/>
    </row>
    <row r="1669" spans="20:20" x14ac:dyDescent="0.25">
      <c r="T1669" s="352"/>
    </row>
    <row r="1670" spans="20:20" x14ac:dyDescent="0.25">
      <c r="T1670" s="352"/>
    </row>
    <row r="1671" spans="20:20" x14ac:dyDescent="0.25">
      <c r="T1671" s="352"/>
    </row>
    <row r="1672" spans="20:20" x14ac:dyDescent="0.25">
      <c r="T1672" s="352"/>
    </row>
    <row r="1673" spans="20:20" x14ac:dyDescent="0.25">
      <c r="T1673" s="352"/>
    </row>
    <row r="1674" spans="20:20" x14ac:dyDescent="0.25">
      <c r="T1674" s="352"/>
    </row>
    <row r="1675" spans="20:20" x14ac:dyDescent="0.25">
      <c r="T1675" s="352"/>
    </row>
    <row r="1676" spans="20:20" x14ac:dyDescent="0.25">
      <c r="T1676" s="352"/>
    </row>
    <row r="1677" spans="20:20" x14ac:dyDescent="0.25">
      <c r="T1677" s="352"/>
    </row>
    <row r="1678" spans="20:20" x14ac:dyDescent="0.25">
      <c r="T1678" s="352"/>
    </row>
    <row r="1679" spans="20:20" x14ac:dyDescent="0.25">
      <c r="T1679" s="352"/>
    </row>
    <row r="1680" spans="20:20" x14ac:dyDescent="0.25">
      <c r="T1680" s="352"/>
    </row>
    <row r="1681" spans="20:20" x14ac:dyDescent="0.25">
      <c r="T1681" s="352"/>
    </row>
    <row r="1682" spans="20:20" x14ac:dyDescent="0.25">
      <c r="T1682" s="352"/>
    </row>
    <row r="1683" spans="20:20" x14ac:dyDescent="0.25">
      <c r="T1683" s="352"/>
    </row>
    <row r="1684" spans="20:20" x14ac:dyDescent="0.25">
      <c r="T1684" s="352"/>
    </row>
    <row r="1685" spans="20:20" x14ac:dyDescent="0.25">
      <c r="T1685" s="352"/>
    </row>
    <row r="1686" spans="20:20" x14ac:dyDescent="0.25">
      <c r="T1686" s="352"/>
    </row>
    <row r="1687" spans="20:20" x14ac:dyDescent="0.25">
      <c r="T1687" s="352"/>
    </row>
    <row r="1688" spans="20:20" x14ac:dyDescent="0.25">
      <c r="T1688" s="352"/>
    </row>
    <row r="1689" spans="20:20" x14ac:dyDescent="0.25">
      <c r="T1689" s="352"/>
    </row>
    <row r="1690" spans="20:20" x14ac:dyDescent="0.25">
      <c r="T1690" s="352"/>
    </row>
    <row r="1691" spans="20:20" x14ac:dyDescent="0.25">
      <c r="T1691" s="352"/>
    </row>
    <row r="1692" spans="20:20" x14ac:dyDescent="0.25">
      <c r="T1692" s="352"/>
    </row>
    <row r="1693" spans="20:20" x14ac:dyDescent="0.25">
      <c r="T1693" s="352"/>
    </row>
    <row r="1694" spans="20:20" x14ac:dyDescent="0.25">
      <c r="T1694" s="352"/>
    </row>
    <row r="1695" spans="20:20" x14ac:dyDescent="0.25">
      <c r="T1695" s="352"/>
    </row>
    <row r="1696" spans="20:20" x14ac:dyDescent="0.25">
      <c r="T1696" s="352"/>
    </row>
    <row r="1697" spans="20:20" x14ac:dyDescent="0.25">
      <c r="T1697" s="352"/>
    </row>
    <row r="1698" spans="20:20" x14ac:dyDescent="0.25">
      <c r="T1698" s="352"/>
    </row>
    <row r="1699" spans="20:20" x14ac:dyDescent="0.25">
      <c r="T1699" s="352"/>
    </row>
    <row r="1700" spans="20:20" x14ac:dyDescent="0.25">
      <c r="T1700" s="352"/>
    </row>
    <row r="1701" spans="20:20" x14ac:dyDescent="0.25">
      <c r="T1701" s="352"/>
    </row>
    <row r="1702" spans="20:20" x14ac:dyDescent="0.25">
      <c r="T1702" s="352"/>
    </row>
    <row r="1703" spans="20:20" x14ac:dyDescent="0.25">
      <c r="T1703" s="352"/>
    </row>
    <row r="1704" spans="20:20" x14ac:dyDescent="0.25">
      <c r="T1704" s="352"/>
    </row>
    <row r="1705" spans="20:20" x14ac:dyDescent="0.25">
      <c r="T1705" s="352"/>
    </row>
    <row r="1706" spans="20:20" x14ac:dyDescent="0.25">
      <c r="T1706" s="352"/>
    </row>
    <row r="1707" spans="20:20" x14ac:dyDescent="0.25">
      <c r="T1707" s="352"/>
    </row>
    <row r="1708" spans="20:20" x14ac:dyDescent="0.25">
      <c r="T1708" s="352"/>
    </row>
    <row r="1709" spans="20:20" x14ac:dyDescent="0.25">
      <c r="T1709" s="352"/>
    </row>
    <row r="1710" spans="20:20" x14ac:dyDescent="0.25">
      <c r="T1710" s="352"/>
    </row>
    <row r="1711" spans="20:20" x14ac:dyDescent="0.25">
      <c r="T1711" s="352"/>
    </row>
    <row r="1712" spans="20:20" x14ac:dyDescent="0.25">
      <c r="T1712" s="352"/>
    </row>
    <row r="1713" spans="20:20" x14ac:dyDescent="0.25">
      <c r="T1713" s="352"/>
    </row>
    <row r="1714" spans="20:20" x14ac:dyDescent="0.25">
      <c r="T1714" s="352"/>
    </row>
    <row r="1715" spans="20:20" x14ac:dyDescent="0.25">
      <c r="T1715" s="352"/>
    </row>
    <row r="1716" spans="20:20" x14ac:dyDescent="0.25">
      <c r="T1716" s="352"/>
    </row>
    <row r="1717" spans="20:20" x14ac:dyDescent="0.25">
      <c r="T1717" s="352"/>
    </row>
    <row r="1718" spans="20:20" x14ac:dyDescent="0.25">
      <c r="T1718" s="352"/>
    </row>
    <row r="1719" spans="20:20" x14ac:dyDescent="0.25">
      <c r="T1719" s="352"/>
    </row>
    <row r="1720" spans="20:20" x14ac:dyDescent="0.25">
      <c r="T1720" s="352"/>
    </row>
    <row r="1721" spans="20:20" x14ac:dyDescent="0.25">
      <c r="T1721" s="352"/>
    </row>
    <row r="1722" spans="20:20" x14ac:dyDescent="0.25">
      <c r="T1722" s="352"/>
    </row>
    <row r="1723" spans="20:20" x14ac:dyDescent="0.25">
      <c r="T1723" s="352"/>
    </row>
    <row r="1724" spans="20:20" x14ac:dyDescent="0.25">
      <c r="T1724" s="352"/>
    </row>
    <row r="1725" spans="20:20" x14ac:dyDescent="0.25">
      <c r="T1725" s="352"/>
    </row>
    <row r="1726" spans="20:20" x14ac:dyDescent="0.25">
      <c r="T1726" s="352"/>
    </row>
    <row r="1727" spans="20:20" x14ac:dyDescent="0.25">
      <c r="T1727" s="352"/>
    </row>
    <row r="1728" spans="20:20" x14ac:dyDescent="0.25">
      <c r="T1728" s="352"/>
    </row>
    <row r="1729" spans="20:20" x14ac:dyDescent="0.25">
      <c r="T1729" s="352"/>
    </row>
    <row r="1730" spans="20:20" x14ac:dyDescent="0.25">
      <c r="T1730" s="352"/>
    </row>
    <row r="1731" spans="20:20" x14ac:dyDescent="0.25">
      <c r="T1731" s="352"/>
    </row>
    <row r="1732" spans="20:20" x14ac:dyDescent="0.25">
      <c r="T1732" s="352"/>
    </row>
    <row r="1733" spans="20:20" x14ac:dyDescent="0.25">
      <c r="T1733" s="352"/>
    </row>
    <row r="1734" spans="20:20" x14ac:dyDescent="0.25">
      <c r="T1734" s="352"/>
    </row>
    <row r="1735" spans="20:20" x14ac:dyDescent="0.25">
      <c r="T1735" s="352"/>
    </row>
    <row r="1736" spans="20:20" x14ac:dyDescent="0.25">
      <c r="T1736" s="352"/>
    </row>
    <row r="1737" spans="20:20" x14ac:dyDescent="0.25">
      <c r="T1737" s="352"/>
    </row>
    <row r="1738" spans="20:20" x14ac:dyDescent="0.25">
      <c r="T1738" s="352"/>
    </row>
    <row r="1739" spans="20:20" x14ac:dyDescent="0.25">
      <c r="T1739" s="352"/>
    </row>
    <row r="1740" spans="20:20" x14ac:dyDescent="0.25">
      <c r="T1740" s="352"/>
    </row>
    <row r="1741" spans="20:20" x14ac:dyDescent="0.25">
      <c r="T1741" s="352"/>
    </row>
    <row r="1742" spans="20:20" x14ac:dyDescent="0.25">
      <c r="T1742" s="352"/>
    </row>
    <row r="1743" spans="20:20" x14ac:dyDescent="0.25">
      <c r="T1743" s="352"/>
    </row>
    <row r="1744" spans="20:20" x14ac:dyDescent="0.25">
      <c r="T1744" s="352"/>
    </row>
    <row r="1745" spans="20:20" x14ac:dyDescent="0.25">
      <c r="T1745" s="352"/>
    </row>
    <row r="1746" spans="20:20" x14ac:dyDescent="0.25">
      <c r="T1746" s="352"/>
    </row>
    <row r="1747" spans="20:20" x14ac:dyDescent="0.25">
      <c r="T1747" s="352"/>
    </row>
    <row r="1748" spans="20:20" x14ac:dyDescent="0.25">
      <c r="T1748" s="352"/>
    </row>
    <row r="1749" spans="20:20" x14ac:dyDescent="0.25">
      <c r="T1749" s="352"/>
    </row>
    <row r="1750" spans="20:20" x14ac:dyDescent="0.25">
      <c r="T1750" s="352"/>
    </row>
    <row r="1751" spans="20:20" x14ac:dyDescent="0.25">
      <c r="T1751" s="352"/>
    </row>
    <row r="1752" spans="20:20" x14ac:dyDescent="0.25">
      <c r="T1752" s="352"/>
    </row>
    <row r="1753" spans="20:20" x14ac:dyDescent="0.25">
      <c r="T1753" s="352"/>
    </row>
    <row r="1754" spans="20:20" x14ac:dyDescent="0.25">
      <c r="T1754" s="352"/>
    </row>
    <row r="1755" spans="20:20" x14ac:dyDescent="0.25">
      <c r="T1755" s="352"/>
    </row>
    <row r="1756" spans="20:20" x14ac:dyDescent="0.25">
      <c r="T1756" s="352"/>
    </row>
    <row r="1757" spans="20:20" x14ac:dyDescent="0.25">
      <c r="T1757" s="352"/>
    </row>
    <row r="1758" spans="20:20" x14ac:dyDescent="0.25">
      <c r="T1758" s="352"/>
    </row>
    <row r="1759" spans="20:20" x14ac:dyDescent="0.25">
      <c r="T1759" s="352"/>
    </row>
    <row r="1760" spans="20:20" x14ac:dyDescent="0.25">
      <c r="T1760" s="352"/>
    </row>
    <row r="1761" spans="20:20" x14ac:dyDescent="0.25">
      <c r="T1761" s="352"/>
    </row>
    <row r="1762" spans="20:20" x14ac:dyDescent="0.25">
      <c r="T1762" s="352"/>
    </row>
    <row r="1763" spans="20:20" x14ac:dyDescent="0.25">
      <c r="T1763" s="352"/>
    </row>
    <row r="1764" spans="20:20" x14ac:dyDescent="0.25">
      <c r="T1764" s="352"/>
    </row>
    <row r="1765" spans="20:20" x14ac:dyDescent="0.25">
      <c r="T1765" s="352"/>
    </row>
    <row r="1766" spans="20:20" x14ac:dyDescent="0.25">
      <c r="T1766" s="352"/>
    </row>
    <row r="1767" spans="20:20" x14ac:dyDescent="0.25">
      <c r="T1767" s="352"/>
    </row>
    <row r="1768" spans="20:20" x14ac:dyDescent="0.25">
      <c r="T1768" s="352"/>
    </row>
    <row r="1769" spans="20:20" x14ac:dyDescent="0.25">
      <c r="T1769" s="352"/>
    </row>
    <row r="1770" spans="20:20" x14ac:dyDescent="0.25">
      <c r="T1770" s="352"/>
    </row>
    <row r="1771" spans="20:20" x14ac:dyDescent="0.25">
      <c r="T1771" s="352"/>
    </row>
    <row r="1772" spans="20:20" x14ac:dyDescent="0.25">
      <c r="T1772" s="352"/>
    </row>
    <row r="1773" spans="20:20" x14ac:dyDescent="0.25">
      <c r="T1773" s="352"/>
    </row>
    <row r="1774" spans="20:20" x14ac:dyDescent="0.25">
      <c r="T1774" s="352"/>
    </row>
    <row r="1775" spans="20:20" x14ac:dyDescent="0.25">
      <c r="T1775" s="352"/>
    </row>
    <row r="1776" spans="20:20" x14ac:dyDescent="0.25">
      <c r="T1776" s="352"/>
    </row>
    <row r="1777" spans="20:20" x14ac:dyDescent="0.25">
      <c r="T1777" s="352"/>
    </row>
    <row r="1778" spans="20:20" x14ac:dyDescent="0.25">
      <c r="T1778" s="352"/>
    </row>
    <row r="1779" spans="20:20" x14ac:dyDescent="0.25">
      <c r="T1779" s="352"/>
    </row>
    <row r="1780" spans="20:20" x14ac:dyDescent="0.25">
      <c r="T1780" s="352"/>
    </row>
    <row r="1781" spans="20:20" x14ac:dyDescent="0.25">
      <c r="T1781" s="352"/>
    </row>
    <row r="1782" spans="20:20" x14ac:dyDescent="0.25">
      <c r="T1782" s="352"/>
    </row>
    <row r="1783" spans="20:20" x14ac:dyDescent="0.25">
      <c r="T1783" s="352"/>
    </row>
    <row r="1784" spans="20:20" x14ac:dyDescent="0.25">
      <c r="T1784" s="352"/>
    </row>
    <row r="1785" spans="20:20" x14ac:dyDescent="0.25">
      <c r="T1785" s="352"/>
    </row>
    <row r="1786" spans="20:20" x14ac:dyDescent="0.25">
      <c r="T1786" s="352"/>
    </row>
    <row r="1787" spans="20:20" x14ac:dyDescent="0.25">
      <c r="T1787" s="352"/>
    </row>
    <row r="1788" spans="20:20" x14ac:dyDescent="0.25">
      <c r="T1788" s="352"/>
    </row>
    <row r="1789" spans="20:20" x14ac:dyDescent="0.25">
      <c r="T1789" s="352"/>
    </row>
    <row r="1790" spans="20:20" x14ac:dyDescent="0.25">
      <c r="T1790" s="352"/>
    </row>
    <row r="1791" spans="20:20" x14ac:dyDescent="0.25">
      <c r="T1791" s="352"/>
    </row>
    <row r="1792" spans="20:20" x14ac:dyDescent="0.25">
      <c r="T1792" s="352"/>
    </row>
    <row r="1793" spans="20:20" x14ac:dyDescent="0.25">
      <c r="T1793" s="352"/>
    </row>
    <row r="1794" spans="20:20" x14ac:dyDescent="0.25">
      <c r="T1794" s="352"/>
    </row>
    <row r="1795" spans="20:20" x14ac:dyDescent="0.25">
      <c r="T1795" s="352"/>
    </row>
    <row r="1796" spans="20:20" x14ac:dyDescent="0.25">
      <c r="T1796" s="352"/>
    </row>
    <row r="1797" spans="20:20" x14ac:dyDescent="0.25">
      <c r="T1797" s="352"/>
    </row>
    <row r="1798" spans="20:20" x14ac:dyDescent="0.25">
      <c r="T1798" s="352"/>
    </row>
    <row r="1799" spans="20:20" x14ac:dyDescent="0.25">
      <c r="T1799" s="352"/>
    </row>
    <row r="1800" spans="20:20" x14ac:dyDescent="0.25">
      <c r="T1800" s="352"/>
    </row>
    <row r="1801" spans="20:20" x14ac:dyDescent="0.25">
      <c r="T1801" s="352"/>
    </row>
    <row r="1802" spans="20:20" x14ac:dyDescent="0.25">
      <c r="T1802" s="352"/>
    </row>
    <row r="1803" spans="20:20" x14ac:dyDescent="0.25">
      <c r="T1803" s="352"/>
    </row>
    <row r="1804" spans="20:20" x14ac:dyDescent="0.25">
      <c r="T1804" s="352"/>
    </row>
    <row r="1805" spans="20:20" x14ac:dyDescent="0.25">
      <c r="T1805" s="352"/>
    </row>
    <row r="1806" spans="20:20" x14ac:dyDescent="0.25">
      <c r="T1806" s="352"/>
    </row>
    <row r="1807" spans="20:20" x14ac:dyDescent="0.25">
      <c r="T1807" s="352"/>
    </row>
    <row r="1808" spans="20:20" x14ac:dyDescent="0.25">
      <c r="T1808" s="352"/>
    </row>
    <row r="1809" spans="20:20" x14ac:dyDescent="0.25">
      <c r="T1809" s="352"/>
    </row>
    <row r="1810" spans="20:20" x14ac:dyDescent="0.25">
      <c r="T1810" s="352"/>
    </row>
    <row r="1811" spans="20:20" x14ac:dyDescent="0.25">
      <c r="T1811" s="352"/>
    </row>
    <row r="1812" spans="20:20" x14ac:dyDescent="0.25">
      <c r="T1812" s="352"/>
    </row>
    <row r="1813" spans="20:20" x14ac:dyDescent="0.25">
      <c r="T1813" s="352"/>
    </row>
    <row r="1814" spans="20:20" x14ac:dyDescent="0.25">
      <c r="T1814" s="352"/>
    </row>
    <row r="1815" spans="20:20" x14ac:dyDescent="0.25">
      <c r="T1815" s="352"/>
    </row>
    <row r="1816" spans="20:20" x14ac:dyDescent="0.25">
      <c r="T1816" s="352"/>
    </row>
    <row r="1817" spans="20:20" x14ac:dyDescent="0.25">
      <c r="T1817" s="352"/>
    </row>
    <row r="1818" spans="20:20" x14ac:dyDescent="0.25">
      <c r="T1818" s="352"/>
    </row>
    <row r="1819" spans="20:20" x14ac:dyDescent="0.25">
      <c r="T1819" s="352"/>
    </row>
    <row r="1820" spans="20:20" x14ac:dyDescent="0.25">
      <c r="T1820" s="352"/>
    </row>
    <row r="1821" spans="20:20" x14ac:dyDescent="0.25">
      <c r="T1821" s="352"/>
    </row>
    <row r="1822" spans="20:20" x14ac:dyDescent="0.25">
      <c r="T1822" s="352"/>
    </row>
    <row r="1823" spans="20:20" x14ac:dyDescent="0.25">
      <c r="T1823" s="352"/>
    </row>
    <row r="1824" spans="20:20" x14ac:dyDescent="0.25">
      <c r="T1824" s="352"/>
    </row>
    <row r="1825" spans="20:20" x14ac:dyDescent="0.25">
      <c r="T1825" s="352"/>
    </row>
    <row r="1826" spans="20:20" x14ac:dyDescent="0.25">
      <c r="T1826" s="352"/>
    </row>
    <row r="1827" spans="20:20" x14ac:dyDescent="0.25">
      <c r="T1827" s="352"/>
    </row>
    <row r="1828" spans="20:20" x14ac:dyDescent="0.25">
      <c r="T1828" s="352"/>
    </row>
    <row r="1829" spans="20:20" x14ac:dyDescent="0.25">
      <c r="T1829" s="352"/>
    </row>
    <row r="1830" spans="20:20" x14ac:dyDescent="0.25">
      <c r="T1830" s="352"/>
    </row>
    <row r="1831" spans="20:20" x14ac:dyDescent="0.25">
      <c r="T1831" s="352"/>
    </row>
    <row r="1832" spans="20:20" x14ac:dyDescent="0.25">
      <c r="T1832" s="352"/>
    </row>
    <row r="1833" spans="20:20" x14ac:dyDescent="0.25">
      <c r="T1833" s="352"/>
    </row>
    <row r="1834" spans="20:20" x14ac:dyDescent="0.25">
      <c r="T1834" s="352"/>
    </row>
    <row r="1835" spans="20:20" x14ac:dyDescent="0.25">
      <c r="T1835" s="352"/>
    </row>
    <row r="1836" spans="20:20" x14ac:dyDescent="0.25">
      <c r="T1836" s="352"/>
    </row>
    <row r="1837" spans="20:20" x14ac:dyDescent="0.25">
      <c r="T1837" s="352"/>
    </row>
    <row r="1838" spans="20:20" x14ac:dyDescent="0.25">
      <c r="T1838" s="352"/>
    </row>
    <row r="1839" spans="20:20" x14ac:dyDescent="0.25">
      <c r="T1839" s="352"/>
    </row>
    <row r="1840" spans="20:20" x14ac:dyDescent="0.25">
      <c r="T1840" s="352"/>
    </row>
    <row r="1841" spans="20:20" x14ac:dyDescent="0.25">
      <c r="T1841" s="352"/>
    </row>
    <row r="1842" spans="20:20" x14ac:dyDescent="0.25">
      <c r="T1842" s="352"/>
    </row>
    <row r="1843" spans="20:20" x14ac:dyDescent="0.25">
      <c r="T1843" s="352"/>
    </row>
    <row r="1844" spans="20:20" x14ac:dyDescent="0.25">
      <c r="T1844" s="352"/>
    </row>
    <row r="1845" spans="20:20" x14ac:dyDescent="0.25">
      <c r="T1845" s="352"/>
    </row>
    <row r="1846" spans="20:20" x14ac:dyDescent="0.25">
      <c r="T1846" s="352"/>
    </row>
    <row r="1847" spans="20:20" x14ac:dyDescent="0.25">
      <c r="T1847" s="352"/>
    </row>
    <row r="1848" spans="20:20" x14ac:dyDescent="0.25">
      <c r="T1848" s="352"/>
    </row>
    <row r="1849" spans="20:20" x14ac:dyDescent="0.25">
      <c r="T1849" s="352"/>
    </row>
    <row r="1850" spans="20:20" x14ac:dyDescent="0.25">
      <c r="T1850" s="352"/>
    </row>
    <row r="1851" spans="20:20" x14ac:dyDescent="0.25">
      <c r="T1851" s="352"/>
    </row>
    <row r="1852" spans="20:20" x14ac:dyDescent="0.25">
      <c r="T1852" s="352"/>
    </row>
    <row r="1853" spans="20:20" x14ac:dyDescent="0.25">
      <c r="T1853" s="352"/>
    </row>
    <row r="1854" spans="20:20" x14ac:dyDescent="0.25">
      <c r="T1854" s="352"/>
    </row>
    <row r="1855" spans="20:20" x14ac:dyDescent="0.25">
      <c r="T1855" s="352"/>
    </row>
    <row r="1856" spans="20:20" x14ac:dyDescent="0.25">
      <c r="T1856" s="352"/>
    </row>
    <row r="1857" spans="20:20" x14ac:dyDescent="0.25">
      <c r="T1857" s="352"/>
    </row>
    <row r="1858" spans="20:20" x14ac:dyDescent="0.25">
      <c r="T1858" s="352"/>
    </row>
    <row r="1859" spans="20:20" x14ac:dyDescent="0.25">
      <c r="T1859" s="352"/>
    </row>
    <row r="1860" spans="20:20" x14ac:dyDescent="0.25">
      <c r="T1860" s="352"/>
    </row>
    <row r="1861" spans="20:20" x14ac:dyDescent="0.25">
      <c r="T1861" s="352"/>
    </row>
    <row r="1862" spans="20:20" x14ac:dyDescent="0.25">
      <c r="T1862" s="352"/>
    </row>
    <row r="1863" spans="20:20" x14ac:dyDescent="0.25">
      <c r="T1863" s="352"/>
    </row>
    <row r="1864" spans="20:20" x14ac:dyDescent="0.25">
      <c r="T1864" s="352"/>
    </row>
    <row r="1865" spans="20:20" x14ac:dyDescent="0.25">
      <c r="T1865" s="352"/>
    </row>
    <row r="1866" spans="20:20" x14ac:dyDescent="0.25">
      <c r="T1866" s="352"/>
    </row>
    <row r="1867" spans="20:20" x14ac:dyDescent="0.25">
      <c r="T1867" s="352"/>
    </row>
    <row r="1868" spans="20:20" x14ac:dyDescent="0.25">
      <c r="T1868" s="352"/>
    </row>
    <row r="1869" spans="20:20" x14ac:dyDescent="0.25">
      <c r="T1869" s="352"/>
    </row>
    <row r="1870" spans="20:20" x14ac:dyDescent="0.25">
      <c r="T1870" s="352"/>
    </row>
    <row r="1871" spans="20:20" x14ac:dyDescent="0.25">
      <c r="T1871" s="352"/>
    </row>
    <row r="1872" spans="20:20" x14ac:dyDescent="0.25">
      <c r="T1872" s="352"/>
    </row>
    <row r="1873" spans="20:20" x14ac:dyDescent="0.25">
      <c r="T1873" s="352"/>
    </row>
    <row r="1874" spans="20:20" x14ac:dyDescent="0.25">
      <c r="T1874" s="352"/>
    </row>
    <row r="1875" spans="20:20" x14ac:dyDescent="0.25">
      <c r="T1875" s="352"/>
    </row>
    <row r="1876" spans="20:20" x14ac:dyDescent="0.25">
      <c r="T1876" s="352"/>
    </row>
    <row r="1877" spans="20:20" x14ac:dyDescent="0.25">
      <c r="T1877" s="352"/>
    </row>
    <row r="1878" spans="20:20" x14ac:dyDescent="0.25">
      <c r="T1878" s="352"/>
    </row>
    <row r="1879" spans="20:20" x14ac:dyDescent="0.25">
      <c r="T1879" s="352"/>
    </row>
    <row r="1880" spans="20:20" x14ac:dyDescent="0.25">
      <c r="T1880" s="352"/>
    </row>
    <row r="1881" spans="20:20" x14ac:dyDescent="0.25">
      <c r="T1881" s="352"/>
    </row>
    <row r="1882" spans="20:20" x14ac:dyDescent="0.25">
      <c r="T1882" s="352"/>
    </row>
    <row r="1883" spans="20:20" x14ac:dyDescent="0.25">
      <c r="T1883" s="352"/>
    </row>
    <row r="1884" spans="20:20" x14ac:dyDescent="0.25">
      <c r="T1884" s="352"/>
    </row>
  </sheetData>
  <conditionalFormatting sqref="G10 K12:L12 M13 W13 N16:S16 V16 X16:AH16">
    <cfRule type="cellIs" priority="4" operator="equal">
      <formula>BankHolidays</formula>
    </cfRule>
  </conditionalFormatting>
  <conditionalFormatting sqref="M7">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H37"/>
  <sheetViews>
    <sheetView zoomScaleNormal="100" workbookViewId="0">
      <pane ySplit="2" topLeftCell="A3" activePane="bottomLeft" state="frozen"/>
      <selection activeCell="A3" sqref="A3"/>
      <selection pane="bottomLeft" activeCell="A3" sqref="A3"/>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9" customWidth="1"/>
    <col min="23" max="23" width="77.28515625" bestFit="1" customWidth="1"/>
  </cols>
  <sheetData>
    <row r="1" spans="1:34" x14ac:dyDescent="0.25">
      <c r="E1" s="120">
        <v>43678</v>
      </c>
      <c r="F1" s="120">
        <v>43739</v>
      </c>
      <c r="G1" s="120">
        <v>43922</v>
      </c>
      <c r="H1" s="120">
        <v>43983</v>
      </c>
      <c r="I1" s="120">
        <v>44044</v>
      </c>
      <c r="J1" s="120">
        <v>44287</v>
      </c>
      <c r="K1" s="120">
        <v>44409</v>
      </c>
      <c r="L1" s="120">
        <v>44652</v>
      </c>
      <c r="M1" s="120">
        <v>44774</v>
      </c>
      <c r="N1" s="120">
        <v>44927</v>
      </c>
      <c r="O1" s="120">
        <v>44958</v>
      </c>
      <c r="P1" s="120">
        <v>45139</v>
      </c>
      <c r="Q1" s="120">
        <v>45292</v>
      </c>
      <c r="R1" s="120">
        <v>45383</v>
      </c>
      <c r="S1" s="121">
        <v>45505</v>
      </c>
      <c r="T1" s="121">
        <v>45717</v>
      </c>
      <c r="U1" s="121">
        <v>45748</v>
      </c>
      <c r="V1" s="121">
        <v>45870</v>
      </c>
      <c r="W1" s="40" t="s">
        <v>302</v>
      </c>
    </row>
    <row r="2" spans="1:34" x14ac:dyDescent="0.25">
      <c r="D2" t="s">
        <v>303</v>
      </c>
      <c r="E2" s="122" t="s">
        <v>304</v>
      </c>
      <c r="F2" s="122" t="s">
        <v>305</v>
      </c>
      <c r="G2" s="122" t="s">
        <v>306</v>
      </c>
      <c r="H2" t="s">
        <v>307</v>
      </c>
      <c r="I2" t="s">
        <v>308</v>
      </c>
      <c r="J2" t="s">
        <v>309</v>
      </c>
      <c r="K2" t="s">
        <v>310</v>
      </c>
      <c r="L2" t="s">
        <v>311</v>
      </c>
      <c r="M2" t="s">
        <v>312</v>
      </c>
      <c r="N2" t="s">
        <v>313</v>
      </c>
      <c r="O2" t="s">
        <v>314</v>
      </c>
      <c r="P2" t="s">
        <v>315</v>
      </c>
      <c r="Q2" t="s">
        <v>316</v>
      </c>
      <c r="R2" t="s">
        <v>820</v>
      </c>
      <c r="S2" t="s">
        <v>822</v>
      </c>
      <c r="T2" t="s">
        <v>826</v>
      </c>
      <c r="U2" t="s">
        <v>827</v>
      </c>
      <c r="V2" t="s">
        <v>842</v>
      </c>
    </row>
    <row r="3" spans="1:34" x14ac:dyDescent="0.25">
      <c r="A3" t="s">
        <v>317</v>
      </c>
      <c r="B3" t="s">
        <v>317</v>
      </c>
      <c r="C3">
        <v>0</v>
      </c>
      <c r="D3">
        <v>2</v>
      </c>
      <c r="E3" s="123">
        <v>4.3499999999999996</v>
      </c>
      <c r="F3" s="123">
        <v>4.3499999999999996</v>
      </c>
      <c r="G3" s="123">
        <v>4.55</v>
      </c>
      <c r="H3" s="123">
        <v>4.55</v>
      </c>
      <c r="I3" s="123">
        <v>4.55</v>
      </c>
      <c r="J3" s="123">
        <v>4.62</v>
      </c>
      <c r="K3" s="123">
        <v>4.62</v>
      </c>
      <c r="L3" s="123">
        <v>4.8099999999999996</v>
      </c>
      <c r="M3" s="123">
        <v>4.8099999999999996</v>
      </c>
      <c r="N3" s="123">
        <v>5.28</v>
      </c>
      <c r="O3" s="123">
        <v>5.28</v>
      </c>
      <c r="P3" s="123">
        <v>5.28</v>
      </c>
      <c r="Q3" s="123">
        <v>5.28</v>
      </c>
      <c r="R3" s="123">
        <v>6.4</v>
      </c>
      <c r="S3" s="124">
        <v>6.4</v>
      </c>
      <c r="T3" s="124">
        <v>6.4</v>
      </c>
      <c r="U3" s="124">
        <v>7.55</v>
      </c>
      <c r="V3" s="124">
        <v>7.55</v>
      </c>
      <c r="W3" t="s">
        <v>318</v>
      </c>
    </row>
    <row r="4" spans="1:34" x14ac:dyDescent="0.25">
      <c r="A4" t="s">
        <v>319</v>
      </c>
      <c r="B4" t="s">
        <v>319</v>
      </c>
      <c r="C4">
        <v>18</v>
      </c>
      <c r="D4">
        <v>3</v>
      </c>
      <c r="E4" s="123">
        <v>6.15</v>
      </c>
      <c r="F4" s="123">
        <v>6.15</v>
      </c>
      <c r="G4" s="123">
        <v>6.45</v>
      </c>
      <c r="H4" s="123">
        <v>6.45</v>
      </c>
      <c r="I4" s="123">
        <v>6.45</v>
      </c>
      <c r="J4" s="123">
        <v>6.56</v>
      </c>
      <c r="K4" s="123">
        <v>6.56</v>
      </c>
      <c r="L4" s="123">
        <v>6.83</v>
      </c>
      <c r="M4" s="123">
        <v>6.83</v>
      </c>
      <c r="N4" s="123">
        <v>7.48</v>
      </c>
      <c r="O4" s="123">
        <v>7.48</v>
      </c>
      <c r="P4" s="123">
        <v>7.48</v>
      </c>
      <c r="Q4" s="123">
        <v>7.48</v>
      </c>
      <c r="R4" s="123">
        <v>8.6</v>
      </c>
      <c r="S4" s="124">
        <v>8.6</v>
      </c>
      <c r="T4" s="124">
        <v>8.6</v>
      </c>
      <c r="U4" s="124">
        <v>10</v>
      </c>
      <c r="V4" s="124">
        <v>10</v>
      </c>
      <c r="W4" t="s">
        <v>320</v>
      </c>
    </row>
    <row r="5" spans="1:34" x14ac:dyDescent="0.25">
      <c r="A5" t="s">
        <v>321</v>
      </c>
      <c r="B5" t="s">
        <v>321</v>
      </c>
      <c r="C5">
        <v>21</v>
      </c>
      <c r="D5">
        <v>4</v>
      </c>
      <c r="E5" s="123">
        <v>7.7</v>
      </c>
      <c r="F5" s="123">
        <v>7.7</v>
      </c>
      <c r="G5" s="123">
        <v>8.1999999999999993</v>
      </c>
      <c r="H5" s="123">
        <v>8.1999999999999993</v>
      </c>
      <c r="I5" s="123">
        <v>8.1999999999999993</v>
      </c>
      <c r="J5" s="123">
        <v>8.36</v>
      </c>
      <c r="K5" s="123">
        <v>8.36</v>
      </c>
      <c r="L5" s="123">
        <v>9.18</v>
      </c>
      <c r="M5" s="123">
        <v>9.18</v>
      </c>
      <c r="N5" s="123">
        <v>10.18</v>
      </c>
      <c r="O5" s="123">
        <v>10.18</v>
      </c>
      <c r="P5" s="123">
        <v>10.18</v>
      </c>
      <c r="Q5" s="123">
        <v>10.18</v>
      </c>
      <c r="R5" s="123">
        <v>11.44</v>
      </c>
      <c r="S5" s="124">
        <v>11.44</v>
      </c>
      <c r="T5" s="124">
        <v>11.44</v>
      </c>
      <c r="U5" s="124">
        <v>12.21</v>
      </c>
      <c r="V5" s="124">
        <v>12.21</v>
      </c>
      <c r="W5" t="s">
        <v>322</v>
      </c>
    </row>
    <row r="6" spans="1:34" x14ac:dyDescent="0.25">
      <c r="A6" t="s">
        <v>323</v>
      </c>
      <c r="B6" t="s">
        <v>323</v>
      </c>
      <c r="C6">
        <v>23</v>
      </c>
      <c r="D6">
        <v>5</v>
      </c>
      <c r="E6" s="123">
        <v>7.7</v>
      </c>
      <c r="F6" s="123">
        <v>7.7</v>
      </c>
      <c r="G6" s="123">
        <v>8.1999999999999993</v>
      </c>
      <c r="H6" s="123">
        <v>8.1999999999999993</v>
      </c>
      <c r="I6" s="123">
        <v>8.1999999999999993</v>
      </c>
      <c r="J6" s="123">
        <v>8.91</v>
      </c>
      <c r="K6" s="123">
        <v>8.91</v>
      </c>
      <c r="L6" s="123">
        <v>9.5</v>
      </c>
      <c r="M6" s="123">
        <v>9.5</v>
      </c>
      <c r="N6" s="123">
        <v>10.42</v>
      </c>
      <c r="O6" s="123">
        <v>10.42</v>
      </c>
      <c r="P6" s="123">
        <v>10.42</v>
      </c>
      <c r="Q6" s="123">
        <v>10.42</v>
      </c>
      <c r="R6" s="123">
        <v>11.44</v>
      </c>
      <c r="S6" s="124">
        <v>11.44</v>
      </c>
      <c r="T6" s="124">
        <v>11.44</v>
      </c>
      <c r="U6" s="124">
        <v>12.21</v>
      </c>
      <c r="V6" s="124">
        <v>12.21</v>
      </c>
      <c r="W6" t="s">
        <v>324</v>
      </c>
    </row>
    <row r="7" spans="1:34" x14ac:dyDescent="0.25">
      <c r="A7" t="s">
        <v>325</v>
      </c>
      <c r="B7" t="s">
        <v>325</v>
      </c>
      <c r="C7">
        <v>25</v>
      </c>
      <c r="D7">
        <v>6</v>
      </c>
      <c r="E7" s="123">
        <v>8.2100000000000009</v>
      </c>
      <c r="F7" s="123">
        <v>8.2100000000000009</v>
      </c>
      <c r="G7" s="123">
        <v>8.7200000000000006</v>
      </c>
      <c r="H7" s="123">
        <v>8.7200000000000006</v>
      </c>
      <c r="I7" s="123">
        <v>8.7200000000000006</v>
      </c>
      <c r="J7" s="123">
        <v>8.91</v>
      </c>
      <c r="K7" s="123">
        <v>8.91</v>
      </c>
      <c r="L7" s="123">
        <v>9.5</v>
      </c>
      <c r="M7" s="123">
        <v>9.5</v>
      </c>
      <c r="N7" s="123">
        <v>10.42</v>
      </c>
      <c r="O7" s="123">
        <v>10.42</v>
      </c>
      <c r="P7" s="123">
        <v>10.42</v>
      </c>
      <c r="Q7" s="123">
        <v>10.42</v>
      </c>
      <c r="R7" s="123">
        <v>11.44</v>
      </c>
      <c r="S7" s="124">
        <v>11.44</v>
      </c>
      <c r="T7" s="124">
        <v>11.44</v>
      </c>
      <c r="U7" s="124">
        <v>12.21</v>
      </c>
      <c r="V7" s="124">
        <v>12.21</v>
      </c>
      <c r="W7" t="s">
        <v>324</v>
      </c>
    </row>
    <row r="8" spans="1:34" x14ac:dyDescent="0.25">
      <c r="A8" t="s">
        <v>326</v>
      </c>
      <c r="B8" t="s">
        <v>327</v>
      </c>
      <c r="C8" t="s">
        <v>171</v>
      </c>
      <c r="D8">
        <v>7</v>
      </c>
      <c r="E8" s="125">
        <v>8.75</v>
      </c>
      <c r="F8" s="125">
        <v>8.75</v>
      </c>
      <c r="G8" s="125">
        <v>8.92</v>
      </c>
      <c r="H8" s="125">
        <v>9.42</v>
      </c>
      <c r="I8" s="125">
        <v>9.42</v>
      </c>
      <c r="J8" s="125">
        <v>9.6300000000000008</v>
      </c>
      <c r="K8" s="125">
        <v>9.6999999999999993</v>
      </c>
      <c r="L8" s="125">
        <v>10.25</v>
      </c>
      <c r="M8" s="125">
        <v>10.43</v>
      </c>
      <c r="N8" s="125">
        <v>11.06</v>
      </c>
      <c r="O8" s="125">
        <v>11.59</v>
      </c>
      <c r="P8" s="125">
        <v>11.83</v>
      </c>
      <c r="Q8" s="125">
        <v>12</v>
      </c>
      <c r="R8" s="125">
        <v>12</v>
      </c>
      <c r="S8" s="126">
        <v>12.31</v>
      </c>
      <c r="T8" s="126">
        <v>12.6</v>
      </c>
      <c r="U8" s="126">
        <v>12.6</v>
      </c>
      <c r="V8" s="126">
        <v>12.78</v>
      </c>
      <c r="W8" t="s">
        <v>328</v>
      </c>
      <c r="X8" s="795"/>
      <c r="AF8" s="117"/>
      <c r="AG8" s="117"/>
      <c r="AH8" s="117"/>
    </row>
    <row r="9" spans="1:34" x14ac:dyDescent="0.25">
      <c r="A9" t="s">
        <v>329</v>
      </c>
      <c r="B9" t="s">
        <v>330</v>
      </c>
      <c r="C9" t="s">
        <v>171</v>
      </c>
      <c r="D9">
        <v>8</v>
      </c>
      <c r="E9" s="125">
        <v>8.92</v>
      </c>
      <c r="F9" s="125">
        <v>8.92</v>
      </c>
      <c r="G9" s="125">
        <v>8.92</v>
      </c>
      <c r="H9" s="125">
        <v>9.59</v>
      </c>
      <c r="I9" s="125">
        <v>9.59</v>
      </c>
      <c r="J9" s="125">
        <v>9.6999999999999993</v>
      </c>
      <c r="K9" s="125">
        <v>9.8699999999999992</v>
      </c>
      <c r="L9" s="125">
        <v>10.35</v>
      </c>
      <c r="M9" s="125">
        <v>10.58</v>
      </c>
      <c r="N9" s="125">
        <v>11.29</v>
      </c>
      <c r="O9" s="125">
        <v>11.82</v>
      </c>
      <c r="P9" s="125">
        <v>12.08</v>
      </c>
      <c r="Q9" s="125">
        <v>12.08</v>
      </c>
      <c r="R9" s="125">
        <v>12.08</v>
      </c>
      <c r="S9" s="126">
        <v>12.56</v>
      </c>
      <c r="T9" s="126">
        <v>12.72</v>
      </c>
      <c r="U9" s="126">
        <v>12.72</v>
      </c>
      <c r="V9" s="126">
        <v>12.9</v>
      </c>
      <c r="W9" t="s">
        <v>331</v>
      </c>
      <c r="X9" s="795"/>
    </row>
    <row r="10" spans="1:34" x14ac:dyDescent="0.25">
      <c r="A10" t="s">
        <v>332</v>
      </c>
      <c r="B10" t="s">
        <v>333</v>
      </c>
      <c r="C10" t="s">
        <v>171</v>
      </c>
      <c r="D10">
        <v>9</v>
      </c>
      <c r="E10" s="125">
        <v>9.59</v>
      </c>
      <c r="F10" s="125">
        <v>9.59</v>
      </c>
      <c r="G10" s="125">
        <v>9.59</v>
      </c>
      <c r="H10" s="125">
        <v>9.9700000000000006</v>
      </c>
      <c r="I10" s="125">
        <v>9.9700000000000006</v>
      </c>
      <c r="J10" s="125">
        <v>9.9700000000000006</v>
      </c>
      <c r="K10" s="125">
        <v>10.23</v>
      </c>
      <c r="L10" s="125">
        <v>10.56</v>
      </c>
      <c r="M10" s="125">
        <v>10.87</v>
      </c>
      <c r="N10" s="125">
        <v>11.8</v>
      </c>
      <c r="O10" s="125">
        <v>12.33</v>
      </c>
      <c r="P10" s="125">
        <v>12.63</v>
      </c>
      <c r="Q10" s="125">
        <v>12.63</v>
      </c>
      <c r="R10" s="125">
        <v>12.63</v>
      </c>
      <c r="S10" s="126">
        <v>13.1</v>
      </c>
      <c r="T10" s="126">
        <v>13.26</v>
      </c>
      <c r="U10" s="126">
        <v>13.26</v>
      </c>
      <c r="V10" s="126">
        <v>13.45</v>
      </c>
      <c r="W10" t="s">
        <v>334</v>
      </c>
      <c r="X10" s="795"/>
    </row>
    <row r="11" spans="1:34" x14ac:dyDescent="0.25">
      <c r="A11" t="s">
        <v>335</v>
      </c>
      <c r="B11" t="s">
        <v>336</v>
      </c>
      <c r="C11" t="s">
        <v>171</v>
      </c>
      <c r="D11">
        <v>10</v>
      </c>
      <c r="E11" s="125">
        <v>11.01</v>
      </c>
      <c r="F11" s="125">
        <v>11.01</v>
      </c>
      <c r="G11" s="125">
        <v>11.01</v>
      </c>
      <c r="H11" s="125">
        <v>11.01</v>
      </c>
      <c r="I11" s="125">
        <v>11.01</v>
      </c>
      <c r="J11" s="125">
        <v>11.01</v>
      </c>
      <c r="K11" s="125">
        <v>11.26</v>
      </c>
      <c r="L11" s="125">
        <v>11.26</v>
      </c>
      <c r="M11" s="125">
        <v>11.8</v>
      </c>
      <c r="N11" s="125">
        <v>12.94</v>
      </c>
      <c r="O11" s="125">
        <v>13.47</v>
      </c>
      <c r="P11" s="125">
        <v>13.71</v>
      </c>
      <c r="Q11" s="125">
        <v>13.71</v>
      </c>
      <c r="R11" s="125">
        <v>13.71</v>
      </c>
      <c r="S11" s="126">
        <v>14.19</v>
      </c>
      <c r="T11" s="126">
        <v>14.35</v>
      </c>
      <c r="U11" s="126">
        <v>14.35</v>
      </c>
      <c r="V11" s="126">
        <v>14.55</v>
      </c>
      <c r="W11" t="s">
        <v>337</v>
      </c>
      <c r="X11" s="795"/>
    </row>
    <row r="12" spans="1:34" x14ac:dyDescent="0.25">
      <c r="A12" t="s">
        <v>338</v>
      </c>
      <c r="B12" t="s">
        <v>339</v>
      </c>
      <c r="C12" t="s">
        <v>171</v>
      </c>
      <c r="D12">
        <v>11</v>
      </c>
      <c r="E12" s="125">
        <v>13.82</v>
      </c>
      <c r="F12" s="125">
        <v>13.82</v>
      </c>
      <c r="G12" s="125">
        <v>13.82</v>
      </c>
      <c r="H12" s="125">
        <v>13.82</v>
      </c>
      <c r="I12" s="125">
        <v>13.82</v>
      </c>
      <c r="J12" s="125">
        <v>13.82</v>
      </c>
      <c r="K12" s="125">
        <v>14.04</v>
      </c>
      <c r="L12" s="125">
        <v>14.04</v>
      </c>
      <c r="M12" s="125">
        <v>14.46</v>
      </c>
      <c r="N12" s="125">
        <v>15.3</v>
      </c>
      <c r="O12" s="125">
        <v>15.85</v>
      </c>
      <c r="P12" s="125">
        <v>16.22</v>
      </c>
      <c r="Q12" s="125">
        <v>16.22</v>
      </c>
      <c r="R12" s="125">
        <v>16.22</v>
      </c>
      <c r="S12" s="126">
        <v>16.72</v>
      </c>
      <c r="T12" s="126">
        <v>16.88</v>
      </c>
      <c r="U12" s="126">
        <v>16.88</v>
      </c>
      <c r="V12" s="126">
        <v>17.12</v>
      </c>
      <c r="W12" t="s">
        <v>340</v>
      </c>
      <c r="X12" s="795"/>
    </row>
    <row r="13" spans="1:34" x14ac:dyDescent="0.25">
      <c r="A13" t="s">
        <v>341</v>
      </c>
      <c r="B13" t="s">
        <v>342</v>
      </c>
      <c r="C13" t="s">
        <v>171</v>
      </c>
      <c r="D13">
        <v>12</v>
      </c>
      <c r="E13" s="125">
        <v>16.95</v>
      </c>
      <c r="F13" s="125">
        <v>16.95</v>
      </c>
      <c r="G13" s="125">
        <v>16.95</v>
      </c>
      <c r="H13" s="125">
        <v>16.95</v>
      </c>
      <c r="I13" s="125">
        <v>16.95</v>
      </c>
      <c r="J13" s="125">
        <v>16.95</v>
      </c>
      <c r="K13" s="125">
        <v>17.21</v>
      </c>
      <c r="L13" s="125">
        <v>17.21</v>
      </c>
      <c r="M13" s="125">
        <v>17.72</v>
      </c>
      <c r="N13" s="125">
        <v>18.25</v>
      </c>
      <c r="O13" s="125">
        <v>18.8</v>
      </c>
      <c r="P13" s="125">
        <v>19.170000000000002</v>
      </c>
      <c r="Q13" s="125">
        <v>19.170000000000002</v>
      </c>
      <c r="R13" s="125">
        <v>19.170000000000002</v>
      </c>
      <c r="S13" s="126">
        <v>19.66</v>
      </c>
      <c r="T13" s="126">
        <v>19.8</v>
      </c>
      <c r="U13" s="126">
        <v>19.8</v>
      </c>
      <c r="V13" s="126">
        <v>20.07</v>
      </c>
      <c r="W13" t="s">
        <v>343</v>
      </c>
      <c r="X13" s="795"/>
    </row>
    <row r="14" spans="1:34" x14ac:dyDescent="0.25">
      <c r="A14" t="s">
        <v>344</v>
      </c>
      <c r="B14" t="s">
        <v>344</v>
      </c>
      <c r="C14" t="s">
        <v>171</v>
      </c>
      <c r="D14">
        <v>13</v>
      </c>
      <c r="E14" s="125">
        <v>18.52</v>
      </c>
      <c r="F14" s="125">
        <v>18.52</v>
      </c>
      <c r="G14" s="125">
        <v>18.52</v>
      </c>
      <c r="H14" s="125">
        <v>18.52</v>
      </c>
      <c r="I14" s="125">
        <v>18.52</v>
      </c>
      <c r="J14" s="125">
        <v>18.52</v>
      </c>
      <c r="K14" s="125">
        <v>18.8</v>
      </c>
      <c r="L14" s="125">
        <v>18.8</v>
      </c>
      <c r="M14" s="125">
        <v>19.36</v>
      </c>
      <c r="N14" s="125">
        <v>19.940000000000001</v>
      </c>
      <c r="O14" s="125">
        <v>20.49</v>
      </c>
      <c r="P14" s="125">
        <v>20.93</v>
      </c>
      <c r="Q14" s="125">
        <v>20.93</v>
      </c>
      <c r="R14" s="125">
        <v>20.93</v>
      </c>
      <c r="S14" s="126">
        <v>21.43</v>
      </c>
      <c r="T14" s="126">
        <v>21.56</v>
      </c>
      <c r="U14" s="126">
        <v>21.56</v>
      </c>
      <c r="V14" s="126">
        <v>21.87</v>
      </c>
      <c r="W14" t="s">
        <v>345</v>
      </c>
      <c r="X14" s="795"/>
    </row>
    <row r="15" spans="1:34" x14ac:dyDescent="0.25">
      <c r="A15" t="s">
        <v>234</v>
      </c>
      <c r="B15" t="s">
        <v>234</v>
      </c>
      <c r="C15" t="s">
        <v>171</v>
      </c>
      <c r="D15">
        <v>14</v>
      </c>
      <c r="E15" s="125">
        <v>13.4</v>
      </c>
      <c r="F15" s="125">
        <v>13.4</v>
      </c>
      <c r="G15" s="125">
        <v>13.4</v>
      </c>
      <c r="H15" s="125">
        <v>13.4</v>
      </c>
      <c r="I15" s="125">
        <v>13.4</v>
      </c>
      <c r="J15" s="125">
        <v>13.4</v>
      </c>
      <c r="K15" s="125">
        <v>13.6</v>
      </c>
      <c r="L15" s="125">
        <v>13.6</v>
      </c>
      <c r="M15" s="125">
        <v>14</v>
      </c>
      <c r="N15" s="125">
        <v>14.87</v>
      </c>
      <c r="O15" s="125">
        <v>15.4</v>
      </c>
      <c r="P15" s="125">
        <v>15.75</v>
      </c>
      <c r="Q15" s="125">
        <v>15.75</v>
      </c>
      <c r="R15" s="125">
        <v>15.75</v>
      </c>
      <c r="S15" s="126">
        <v>16.25</v>
      </c>
      <c r="T15" s="126">
        <v>16.41</v>
      </c>
      <c r="U15" s="126">
        <v>16.41</v>
      </c>
      <c r="V15" s="126">
        <v>16.649999999999999</v>
      </c>
      <c r="W15" s="118"/>
      <c r="X15" s="795"/>
      <c r="Y15" s="118"/>
      <c r="Z15" s="118"/>
      <c r="AA15" s="118"/>
      <c r="AD15" s="127"/>
      <c r="AE15" s="127"/>
    </row>
    <row r="16" spans="1:34" x14ac:dyDescent="0.25">
      <c r="A16" t="s">
        <v>346</v>
      </c>
      <c r="B16" t="s">
        <v>346</v>
      </c>
      <c r="C16" t="s">
        <v>171</v>
      </c>
      <c r="D16">
        <v>15</v>
      </c>
      <c r="E16" s="128">
        <v>8.75</v>
      </c>
      <c r="F16" s="128">
        <v>8.92</v>
      </c>
      <c r="G16" s="128">
        <v>8.92</v>
      </c>
      <c r="H16" s="128">
        <v>8.92</v>
      </c>
      <c r="I16" s="128">
        <v>9.42</v>
      </c>
      <c r="J16" s="128">
        <v>9.6999999999999993</v>
      </c>
      <c r="K16" s="128">
        <v>9.8699999999999992</v>
      </c>
      <c r="L16" s="128">
        <v>10.35</v>
      </c>
      <c r="M16" s="128">
        <v>10.58</v>
      </c>
      <c r="N16" s="128">
        <v>11.29</v>
      </c>
      <c r="O16" s="128">
        <v>11.82</v>
      </c>
      <c r="P16" s="128">
        <v>12.08</v>
      </c>
      <c r="Q16" s="128">
        <v>12.08</v>
      </c>
      <c r="R16" s="128">
        <v>12.08</v>
      </c>
      <c r="S16" s="129">
        <v>12.56</v>
      </c>
      <c r="T16" s="129">
        <v>12.72</v>
      </c>
      <c r="U16" s="129">
        <v>12.72</v>
      </c>
      <c r="V16" s="129">
        <v>12.9</v>
      </c>
      <c r="W16" s="118" t="s">
        <v>347</v>
      </c>
      <c r="X16" s="795"/>
      <c r="Y16" s="118"/>
      <c r="Z16" s="118"/>
      <c r="AA16" s="118"/>
    </row>
    <row r="17" spans="1:27" x14ac:dyDescent="0.25">
      <c r="A17" t="s">
        <v>348</v>
      </c>
      <c r="B17" t="s">
        <v>348</v>
      </c>
      <c r="C17" t="s">
        <v>171</v>
      </c>
      <c r="D17">
        <v>16</v>
      </c>
      <c r="E17" s="128">
        <f t="shared" ref="E17:K17" si="0">E7</f>
        <v>8.2100000000000009</v>
      </c>
      <c r="F17" s="128">
        <f t="shared" si="0"/>
        <v>8.2100000000000009</v>
      </c>
      <c r="G17" s="128">
        <f t="shared" si="0"/>
        <v>8.7200000000000006</v>
      </c>
      <c r="H17" s="128">
        <f t="shared" si="0"/>
        <v>8.7200000000000006</v>
      </c>
      <c r="I17" s="128">
        <f t="shared" si="0"/>
        <v>8.7200000000000006</v>
      </c>
      <c r="J17" s="128">
        <f t="shared" si="0"/>
        <v>8.91</v>
      </c>
      <c r="K17" s="128">
        <f t="shared" si="0"/>
        <v>8.91</v>
      </c>
      <c r="L17" s="128">
        <v>9.5</v>
      </c>
      <c r="M17" s="128">
        <v>9.5</v>
      </c>
      <c r="N17" s="128">
        <v>10.42</v>
      </c>
      <c r="O17" s="128">
        <v>10.42</v>
      </c>
      <c r="P17" s="128">
        <v>10.42</v>
      </c>
      <c r="Q17" s="128">
        <v>10.42</v>
      </c>
      <c r="R17" s="128">
        <v>11.44</v>
      </c>
      <c r="S17" s="129">
        <v>11.44</v>
      </c>
      <c r="T17" s="129">
        <v>11.44</v>
      </c>
      <c r="U17" s="129">
        <v>12.21</v>
      </c>
      <c r="V17" s="129">
        <v>12.21</v>
      </c>
      <c r="W17" t="s">
        <v>324</v>
      </c>
      <c r="X17" s="795"/>
    </row>
    <row r="18" spans="1:27" x14ac:dyDescent="0.25">
      <c r="A18" t="s">
        <v>349</v>
      </c>
      <c r="B18" t="s">
        <v>349</v>
      </c>
      <c r="C18" t="s">
        <v>171</v>
      </c>
      <c r="D18">
        <v>17</v>
      </c>
      <c r="E18" s="130">
        <v>0</v>
      </c>
      <c r="F18" s="130">
        <v>0</v>
      </c>
      <c r="G18" s="130">
        <v>0</v>
      </c>
      <c r="H18" s="130">
        <v>0</v>
      </c>
      <c r="I18" s="130">
        <v>0</v>
      </c>
      <c r="J18" s="130">
        <v>0</v>
      </c>
      <c r="K18" s="130">
        <v>0</v>
      </c>
      <c r="L18" s="130">
        <v>0</v>
      </c>
      <c r="M18" s="130">
        <v>0</v>
      </c>
      <c r="N18" s="130">
        <v>0</v>
      </c>
      <c r="O18" s="130">
        <v>0</v>
      </c>
      <c r="P18" s="130">
        <v>0</v>
      </c>
      <c r="Q18" s="130">
        <v>0</v>
      </c>
      <c r="R18" s="130">
        <v>0</v>
      </c>
      <c r="S18" s="131">
        <v>0</v>
      </c>
      <c r="T18" s="131">
        <v>0</v>
      </c>
      <c r="U18" s="131">
        <v>0</v>
      </c>
      <c r="V18" s="131">
        <v>0</v>
      </c>
      <c r="W18" s="119"/>
      <c r="X18" s="795"/>
      <c r="Y18" s="119"/>
      <c r="Z18" s="119"/>
      <c r="AA18" s="119"/>
    </row>
    <row r="19" spans="1:27" x14ac:dyDescent="0.25">
      <c r="A19" t="s">
        <v>350</v>
      </c>
      <c r="B19" t="s">
        <v>350</v>
      </c>
      <c r="C19" t="s">
        <v>171</v>
      </c>
      <c r="D19">
        <v>18</v>
      </c>
      <c r="E19" s="130">
        <v>9.42</v>
      </c>
      <c r="F19" s="130">
        <v>9.42</v>
      </c>
      <c r="G19" s="130">
        <v>9.42</v>
      </c>
      <c r="H19" s="130">
        <v>9.59</v>
      </c>
      <c r="I19" s="130">
        <v>9.59</v>
      </c>
      <c r="J19" s="130">
        <v>9.6999999999999993</v>
      </c>
      <c r="K19" s="125">
        <v>9.8699999999999992</v>
      </c>
      <c r="L19" s="125">
        <v>10.35</v>
      </c>
      <c r="M19" s="125">
        <v>10.58</v>
      </c>
      <c r="N19" s="125">
        <v>11.29</v>
      </c>
      <c r="O19" s="125">
        <v>11.82</v>
      </c>
      <c r="P19" s="125">
        <v>12.08</v>
      </c>
      <c r="Q19" s="125">
        <v>12.08</v>
      </c>
      <c r="R19" s="125">
        <v>12.08</v>
      </c>
      <c r="S19" s="126">
        <v>12.56</v>
      </c>
      <c r="T19" s="126">
        <v>12.72</v>
      </c>
      <c r="U19" s="126">
        <v>12.72</v>
      </c>
      <c r="V19" s="126">
        <v>12.9</v>
      </c>
      <c r="W19" t="s">
        <v>351</v>
      </c>
      <c r="X19" s="795"/>
    </row>
    <row r="20" spans="1:27" x14ac:dyDescent="0.25">
      <c r="A20" t="s">
        <v>352</v>
      </c>
      <c r="B20" t="s">
        <v>352</v>
      </c>
      <c r="C20" t="s">
        <v>171</v>
      </c>
      <c r="D20">
        <v>19</v>
      </c>
      <c r="E20" s="130">
        <v>12.65</v>
      </c>
      <c r="F20" s="130">
        <v>12.65</v>
      </c>
      <c r="G20" s="130">
        <v>12.65</v>
      </c>
      <c r="H20" s="130">
        <v>12.65</v>
      </c>
      <c r="I20" s="130">
        <v>12.65</v>
      </c>
      <c r="J20" s="130">
        <v>12.65</v>
      </c>
      <c r="K20" s="130">
        <v>12.88</v>
      </c>
      <c r="L20" s="130">
        <v>12.88</v>
      </c>
      <c r="M20" s="130">
        <v>13.29</v>
      </c>
      <c r="N20" s="130">
        <v>14.45</v>
      </c>
      <c r="O20" s="130">
        <v>14.99</v>
      </c>
      <c r="P20" s="130">
        <v>15.32</v>
      </c>
      <c r="Q20" s="130">
        <v>15.32</v>
      </c>
      <c r="R20" s="130">
        <v>15.32</v>
      </c>
      <c r="S20" s="131">
        <v>15.8</v>
      </c>
      <c r="T20" s="131">
        <v>15.96</v>
      </c>
      <c r="U20" s="131">
        <v>15.96</v>
      </c>
      <c r="V20" s="131">
        <v>16.18</v>
      </c>
      <c r="W20" t="s">
        <v>353</v>
      </c>
      <c r="X20" s="795"/>
    </row>
    <row r="21" spans="1:27" x14ac:dyDescent="0.25">
      <c r="A21" t="s">
        <v>354</v>
      </c>
      <c r="B21" t="s">
        <v>354</v>
      </c>
      <c r="C21" t="s">
        <v>171</v>
      </c>
      <c r="D21">
        <v>20</v>
      </c>
      <c r="E21" s="128">
        <f t="shared" ref="E21:K21" si="1">E5</f>
        <v>7.7</v>
      </c>
      <c r="F21" s="128">
        <f t="shared" si="1"/>
        <v>7.7</v>
      </c>
      <c r="G21" s="128">
        <f t="shared" si="1"/>
        <v>8.1999999999999993</v>
      </c>
      <c r="H21" s="128">
        <f t="shared" si="1"/>
        <v>8.1999999999999993</v>
      </c>
      <c r="I21" s="128">
        <f t="shared" si="1"/>
        <v>8.1999999999999993</v>
      </c>
      <c r="J21" s="128">
        <f t="shared" si="1"/>
        <v>8.36</v>
      </c>
      <c r="K21" s="128">
        <f t="shared" si="1"/>
        <v>8.36</v>
      </c>
      <c r="L21" s="128">
        <v>9.18</v>
      </c>
      <c r="M21" s="128">
        <v>9.18</v>
      </c>
      <c r="N21" s="128">
        <v>10.18</v>
      </c>
      <c r="O21" s="128">
        <v>10.18</v>
      </c>
      <c r="P21" s="128">
        <v>10.18</v>
      </c>
      <c r="Q21" s="128">
        <v>10.18</v>
      </c>
      <c r="R21" s="128">
        <v>11.44</v>
      </c>
      <c r="S21" s="129">
        <v>11.44</v>
      </c>
      <c r="T21" s="129">
        <v>11.44</v>
      </c>
      <c r="U21" s="129">
        <v>12.21</v>
      </c>
      <c r="V21" s="129">
        <v>12.21</v>
      </c>
      <c r="W21" t="s">
        <v>322</v>
      </c>
      <c r="X21" s="795"/>
    </row>
    <row r="22" spans="1:27" x14ac:dyDescent="0.25">
      <c r="A22" t="s">
        <v>355</v>
      </c>
      <c r="B22" t="s">
        <v>355</v>
      </c>
      <c r="C22" t="s">
        <v>171</v>
      </c>
      <c r="D22">
        <v>21</v>
      </c>
      <c r="E22" s="130">
        <v>9.08</v>
      </c>
      <c r="F22" s="130">
        <v>9.08</v>
      </c>
      <c r="G22" s="130">
        <v>9.42</v>
      </c>
      <c r="H22" s="130">
        <v>9.42</v>
      </c>
      <c r="I22" s="130">
        <v>9.42</v>
      </c>
      <c r="J22" s="130">
        <v>9.6300000000000008</v>
      </c>
      <c r="K22" s="125">
        <v>9.6999999999999993</v>
      </c>
      <c r="L22" s="125">
        <v>10.25</v>
      </c>
      <c r="M22" s="125">
        <v>10.43</v>
      </c>
      <c r="N22" s="125">
        <v>11.06</v>
      </c>
      <c r="O22" s="125">
        <v>11.59</v>
      </c>
      <c r="P22" s="125">
        <v>11.83</v>
      </c>
      <c r="Q22" s="125">
        <v>12</v>
      </c>
      <c r="R22" s="125">
        <v>12</v>
      </c>
      <c r="S22" s="126">
        <v>12.31</v>
      </c>
      <c r="T22" s="126">
        <v>12.6</v>
      </c>
      <c r="U22" s="126">
        <v>12.6</v>
      </c>
      <c r="V22" s="126">
        <v>12.78</v>
      </c>
      <c r="W22" t="s">
        <v>356</v>
      </c>
      <c r="X22" s="795"/>
    </row>
    <row r="23" spans="1:27" x14ac:dyDescent="0.25">
      <c r="A23" t="s">
        <v>357</v>
      </c>
      <c r="B23" t="s">
        <v>357</v>
      </c>
      <c r="C23" t="s">
        <v>171</v>
      </c>
      <c r="D23">
        <v>22</v>
      </c>
      <c r="E23" s="128">
        <f t="shared" ref="E23:K23" si="2">E5</f>
        <v>7.7</v>
      </c>
      <c r="F23" s="128">
        <f t="shared" si="2"/>
        <v>7.7</v>
      </c>
      <c r="G23" s="128">
        <f t="shared" si="2"/>
        <v>8.1999999999999993</v>
      </c>
      <c r="H23" s="128">
        <f t="shared" si="2"/>
        <v>8.1999999999999993</v>
      </c>
      <c r="I23" s="128">
        <f t="shared" si="2"/>
        <v>8.1999999999999993</v>
      </c>
      <c r="J23" s="128">
        <f t="shared" si="2"/>
        <v>8.36</v>
      </c>
      <c r="K23" s="128">
        <f t="shared" si="2"/>
        <v>8.36</v>
      </c>
      <c r="L23" s="128">
        <v>9.18</v>
      </c>
      <c r="M23" s="128">
        <v>9.18</v>
      </c>
      <c r="N23" s="128">
        <v>10.18</v>
      </c>
      <c r="O23" s="128">
        <v>10.18</v>
      </c>
      <c r="P23" s="128">
        <v>10.18</v>
      </c>
      <c r="Q23" s="128">
        <v>10.18</v>
      </c>
      <c r="R23" s="128">
        <v>11.44</v>
      </c>
      <c r="S23" s="129">
        <v>11.44</v>
      </c>
      <c r="T23" s="129">
        <v>11.44</v>
      </c>
      <c r="U23" s="129">
        <v>12.21</v>
      </c>
      <c r="V23" s="129">
        <v>12.21</v>
      </c>
      <c r="W23" t="s">
        <v>322</v>
      </c>
      <c r="X23" s="795"/>
    </row>
    <row r="24" spans="1:27" x14ac:dyDescent="0.25">
      <c r="A24" t="s">
        <v>358</v>
      </c>
      <c r="B24" t="s">
        <v>358</v>
      </c>
      <c r="C24" t="s">
        <v>171</v>
      </c>
      <c r="D24">
        <v>23</v>
      </c>
      <c r="E24" s="130">
        <v>9.42</v>
      </c>
      <c r="F24" s="130">
        <v>9.42</v>
      </c>
      <c r="G24" s="130">
        <v>9.42</v>
      </c>
      <c r="H24" s="130">
        <v>9.42</v>
      </c>
      <c r="I24" s="130">
        <v>9.42</v>
      </c>
      <c r="J24" s="130">
        <v>9.6300000000000008</v>
      </c>
      <c r="K24" s="125">
        <v>9.6999999999999993</v>
      </c>
      <c r="L24" s="125">
        <v>10.25</v>
      </c>
      <c r="M24" s="125">
        <v>10.43</v>
      </c>
      <c r="N24" s="125">
        <v>11.06</v>
      </c>
      <c r="O24" s="125">
        <v>11.59</v>
      </c>
      <c r="P24" s="125">
        <v>11.83</v>
      </c>
      <c r="Q24" s="125">
        <v>12</v>
      </c>
      <c r="R24" s="125">
        <v>12</v>
      </c>
      <c r="S24" s="126">
        <v>12.31</v>
      </c>
      <c r="T24" s="126">
        <v>12.6</v>
      </c>
      <c r="U24" s="126">
        <v>12.6</v>
      </c>
      <c r="V24" s="126">
        <v>12.78</v>
      </c>
      <c r="W24" t="s">
        <v>359</v>
      </c>
      <c r="X24" s="795"/>
    </row>
    <row r="25" spans="1:27" x14ac:dyDescent="0.25">
      <c r="A25" t="s">
        <v>360</v>
      </c>
      <c r="B25" t="s">
        <v>360</v>
      </c>
      <c r="C25" t="s">
        <v>171</v>
      </c>
      <c r="D25">
        <v>24</v>
      </c>
      <c r="E25" s="128">
        <f>E10</f>
        <v>9.59</v>
      </c>
      <c r="F25" s="128">
        <f>F10</f>
        <v>9.59</v>
      </c>
      <c r="G25" s="128">
        <f>G10</f>
        <v>9.59</v>
      </c>
      <c r="H25" s="128">
        <v>9.59</v>
      </c>
      <c r="I25" s="128">
        <v>9.59</v>
      </c>
      <c r="J25" s="128">
        <v>9.6999999999999993</v>
      </c>
      <c r="K25" s="128">
        <v>9.8699999999999992</v>
      </c>
      <c r="L25" s="128">
        <v>10.35</v>
      </c>
      <c r="M25" s="128">
        <v>10.58</v>
      </c>
      <c r="N25" s="128">
        <v>11.29</v>
      </c>
      <c r="O25" s="128">
        <v>11.82</v>
      </c>
      <c r="P25" s="128">
        <v>12.08</v>
      </c>
      <c r="Q25" s="128">
        <v>12.08</v>
      </c>
      <c r="R25" s="128">
        <v>12.08</v>
      </c>
      <c r="S25" s="129">
        <v>12.56</v>
      </c>
      <c r="T25" s="129">
        <v>12.72</v>
      </c>
      <c r="U25" s="129">
        <v>12.72</v>
      </c>
      <c r="V25" s="129">
        <v>12.9</v>
      </c>
      <c r="W25" t="s">
        <v>361</v>
      </c>
      <c r="X25" s="795"/>
    </row>
    <row r="26" spans="1:27" x14ac:dyDescent="0.25">
      <c r="A26" t="s">
        <v>335</v>
      </c>
      <c r="B26" t="s">
        <v>336</v>
      </c>
      <c r="C26" t="s">
        <v>171</v>
      </c>
      <c r="D26">
        <v>25</v>
      </c>
      <c r="E26" s="130">
        <v>11.31</v>
      </c>
      <c r="F26" s="130">
        <v>11.31</v>
      </c>
      <c r="G26" s="130">
        <v>11.31</v>
      </c>
      <c r="H26" s="130">
        <v>11.31</v>
      </c>
      <c r="I26" s="130">
        <v>11.31</v>
      </c>
      <c r="J26" s="130">
        <v>11.31</v>
      </c>
      <c r="K26" s="130">
        <v>11.55</v>
      </c>
      <c r="L26" s="130">
        <v>11.55</v>
      </c>
      <c r="M26" s="130">
        <v>12.07</v>
      </c>
      <c r="N26" s="130">
        <v>12.94</v>
      </c>
      <c r="O26" s="130">
        <v>13.47</v>
      </c>
      <c r="P26" s="130">
        <v>13.71</v>
      </c>
      <c r="Q26" s="130">
        <v>13.71</v>
      </c>
      <c r="R26" s="130">
        <v>13.71</v>
      </c>
      <c r="S26" s="131">
        <v>14.19</v>
      </c>
      <c r="T26" s="126">
        <v>14.35</v>
      </c>
      <c r="U26" s="126">
        <v>14.35</v>
      </c>
      <c r="V26" s="126">
        <v>14.55</v>
      </c>
      <c r="W26" t="s">
        <v>362</v>
      </c>
      <c r="X26" s="795"/>
    </row>
    <row r="27" spans="1:27" x14ac:dyDescent="0.25">
      <c r="A27" t="s">
        <v>363</v>
      </c>
      <c r="B27" t="s">
        <v>364</v>
      </c>
      <c r="C27" t="s">
        <v>171</v>
      </c>
      <c r="D27">
        <v>26</v>
      </c>
      <c r="E27" s="130">
        <v>21.45</v>
      </c>
      <c r="F27" s="130">
        <v>21.45</v>
      </c>
      <c r="G27" s="130">
        <v>21.45</v>
      </c>
      <c r="H27" s="130">
        <v>21.45</v>
      </c>
      <c r="I27" s="130">
        <v>21.45</v>
      </c>
      <c r="J27" s="130">
        <v>21.45</v>
      </c>
      <c r="K27" s="130">
        <v>21.77</v>
      </c>
      <c r="L27" s="130">
        <v>21.77</v>
      </c>
      <c r="M27" s="130">
        <v>22.43</v>
      </c>
      <c r="N27" s="130">
        <v>23.1</v>
      </c>
      <c r="O27" s="130">
        <v>23.62</v>
      </c>
      <c r="P27" s="130">
        <v>24.25</v>
      </c>
      <c r="Q27" s="130">
        <v>24.25</v>
      </c>
      <c r="R27" s="130">
        <v>24.25</v>
      </c>
      <c r="S27" s="131">
        <v>24.75</v>
      </c>
      <c r="T27" s="131">
        <v>24.88</v>
      </c>
      <c r="U27" s="131">
        <v>24.88</v>
      </c>
      <c r="V27" s="131">
        <v>25.23</v>
      </c>
      <c r="W27" t="s">
        <v>365</v>
      </c>
      <c r="X27" s="795"/>
    </row>
    <row r="28" spans="1:27" x14ac:dyDescent="0.25">
      <c r="A28" t="s">
        <v>834</v>
      </c>
      <c r="B28" t="s">
        <v>834</v>
      </c>
      <c r="C28" t="s">
        <v>171</v>
      </c>
      <c r="D28">
        <v>27</v>
      </c>
      <c r="E28" s="130">
        <v>13.03</v>
      </c>
      <c r="F28" s="130">
        <v>13.03</v>
      </c>
      <c r="G28" s="130">
        <v>13.03</v>
      </c>
      <c r="H28" s="130">
        <v>13.03</v>
      </c>
      <c r="I28" s="130">
        <v>13.03</v>
      </c>
      <c r="J28" s="130">
        <v>13.03</v>
      </c>
      <c r="K28" s="130">
        <v>13.25</v>
      </c>
      <c r="L28" s="130">
        <v>13.25</v>
      </c>
      <c r="M28" s="130">
        <v>13.66</v>
      </c>
      <c r="N28" s="130">
        <v>14.45</v>
      </c>
      <c r="O28" s="130">
        <v>14.99</v>
      </c>
      <c r="P28" s="130">
        <v>15.32</v>
      </c>
      <c r="Q28" s="130">
        <v>15.32</v>
      </c>
      <c r="R28" s="130">
        <v>15.32</v>
      </c>
      <c r="S28" s="131">
        <v>16.25</v>
      </c>
      <c r="T28" s="131">
        <v>16.41</v>
      </c>
      <c r="U28" s="131">
        <v>16.41</v>
      </c>
      <c r="V28" s="131">
        <v>16.649999999999999</v>
      </c>
      <c r="W28" t="s">
        <v>833</v>
      </c>
      <c r="X28" s="795"/>
    </row>
    <row r="29" spans="1:27" x14ac:dyDescent="0.25">
      <c r="A29" t="s">
        <v>368</v>
      </c>
      <c r="B29" t="s">
        <v>368</v>
      </c>
      <c r="C29" t="s">
        <v>171</v>
      </c>
      <c r="D29">
        <v>28</v>
      </c>
      <c r="E29" s="125">
        <v>8.75</v>
      </c>
      <c r="F29" s="125">
        <v>8.75</v>
      </c>
      <c r="G29" s="125">
        <v>8.92</v>
      </c>
      <c r="H29" s="125">
        <v>9.59</v>
      </c>
      <c r="I29" s="125">
        <v>9.59</v>
      </c>
      <c r="J29" s="125">
        <v>9.6999999999999993</v>
      </c>
      <c r="K29" s="125">
        <v>9.6999999999999993</v>
      </c>
      <c r="L29" s="125">
        <v>10.25</v>
      </c>
      <c r="M29" s="125">
        <v>10.43</v>
      </c>
      <c r="N29" s="125">
        <v>11.06</v>
      </c>
      <c r="O29" s="125">
        <v>11.59</v>
      </c>
      <c r="P29" s="125">
        <v>11.83</v>
      </c>
      <c r="Q29" s="125">
        <v>11.83</v>
      </c>
      <c r="R29" s="125">
        <v>11.83</v>
      </c>
      <c r="S29" s="126">
        <v>12.31</v>
      </c>
      <c r="T29" s="126">
        <v>12.6</v>
      </c>
      <c r="U29" s="126">
        <v>12.6</v>
      </c>
      <c r="V29" s="126">
        <v>12.78</v>
      </c>
      <c r="W29" s="118" t="s">
        <v>369</v>
      </c>
      <c r="X29" s="795"/>
    </row>
    <row r="30" spans="1:27" x14ac:dyDescent="0.25">
      <c r="A30" t="s">
        <v>370</v>
      </c>
      <c r="B30" t="s">
        <v>370</v>
      </c>
      <c r="C30" t="s">
        <v>171</v>
      </c>
      <c r="D30">
        <v>29</v>
      </c>
      <c r="E30" s="125">
        <v>8.92</v>
      </c>
      <c r="F30" s="125">
        <v>8.92</v>
      </c>
      <c r="G30" s="125">
        <v>9.42</v>
      </c>
      <c r="H30" s="125">
        <v>9.77</v>
      </c>
      <c r="I30" s="125">
        <v>10.19</v>
      </c>
      <c r="J30" s="125">
        <v>10.19</v>
      </c>
      <c r="K30" s="125">
        <v>10.45</v>
      </c>
      <c r="L30" s="125">
        <v>10.67</v>
      </c>
      <c r="M30" s="125">
        <v>11.06</v>
      </c>
      <c r="N30" s="125">
        <v>12.07</v>
      </c>
      <c r="O30" s="125">
        <v>12.61</v>
      </c>
      <c r="P30" s="125">
        <v>12.92</v>
      </c>
      <c r="Q30" s="125">
        <v>12.92</v>
      </c>
      <c r="R30" s="125">
        <v>12.92</v>
      </c>
      <c r="S30" s="126">
        <v>13.4</v>
      </c>
      <c r="T30" s="126">
        <v>13.56</v>
      </c>
      <c r="U30" s="126">
        <v>13.56</v>
      </c>
      <c r="V30" s="126">
        <v>13.75</v>
      </c>
      <c r="W30" t="s">
        <v>371</v>
      </c>
      <c r="X30" s="795"/>
    </row>
    <row r="31" spans="1:27" x14ac:dyDescent="0.25">
      <c r="A31" t="s">
        <v>372</v>
      </c>
      <c r="B31" t="s">
        <v>372</v>
      </c>
      <c r="C31" t="s">
        <v>171</v>
      </c>
      <c r="D31">
        <v>30</v>
      </c>
      <c r="E31" s="125">
        <v>13.03</v>
      </c>
      <c r="F31" s="125">
        <v>13.03</v>
      </c>
      <c r="G31" s="125">
        <v>13.03</v>
      </c>
      <c r="H31" s="125">
        <v>13.03</v>
      </c>
      <c r="I31" s="125">
        <v>13.03</v>
      </c>
      <c r="J31" s="125">
        <v>13.03</v>
      </c>
      <c r="K31" s="130">
        <v>13.25</v>
      </c>
      <c r="L31" s="130">
        <v>13.25</v>
      </c>
      <c r="M31" s="130">
        <v>13.66</v>
      </c>
      <c r="N31" s="130">
        <v>14.45</v>
      </c>
      <c r="O31" s="130">
        <v>14.99</v>
      </c>
      <c r="P31" s="130">
        <v>15.32</v>
      </c>
      <c r="Q31" s="130">
        <v>15.32</v>
      </c>
      <c r="R31" s="130">
        <v>15.32</v>
      </c>
      <c r="S31" s="131">
        <v>15.8</v>
      </c>
      <c r="T31" s="131">
        <v>15.96</v>
      </c>
      <c r="U31" s="131">
        <v>15.96</v>
      </c>
      <c r="V31" s="131">
        <v>16.18</v>
      </c>
      <c r="W31" t="s">
        <v>367</v>
      </c>
      <c r="X31" s="795"/>
    </row>
    <row r="32" spans="1:27" x14ac:dyDescent="0.25">
      <c r="A32" t="s">
        <v>349</v>
      </c>
      <c r="B32" t="s">
        <v>349</v>
      </c>
      <c r="C32" t="s">
        <v>171</v>
      </c>
      <c r="D32">
        <v>31</v>
      </c>
      <c r="E32" s="125">
        <v>0</v>
      </c>
      <c r="F32" s="125">
        <v>0</v>
      </c>
      <c r="G32" s="125">
        <v>0</v>
      </c>
      <c r="H32" s="125">
        <v>0</v>
      </c>
      <c r="I32" s="125">
        <v>0</v>
      </c>
      <c r="J32" s="125">
        <v>0</v>
      </c>
      <c r="K32" s="125">
        <v>0</v>
      </c>
      <c r="L32" s="125">
        <v>0</v>
      </c>
      <c r="M32" s="125">
        <v>0</v>
      </c>
      <c r="N32" s="125">
        <v>0</v>
      </c>
      <c r="O32" s="125">
        <v>0</v>
      </c>
      <c r="P32" s="125">
        <v>0</v>
      </c>
      <c r="Q32" s="125">
        <v>0</v>
      </c>
      <c r="R32" s="125">
        <v>0</v>
      </c>
      <c r="S32" s="126">
        <v>0</v>
      </c>
      <c r="T32" s="126">
        <v>0</v>
      </c>
      <c r="U32" s="126">
        <v>0</v>
      </c>
      <c r="V32" s="126">
        <v>0</v>
      </c>
    </row>
    <row r="33" spans="1:22" x14ac:dyDescent="0.25">
      <c r="A33" t="s">
        <v>349</v>
      </c>
      <c r="B33" t="s">
        <v>349</v>
      </c>
      <c r="C33" t="s">
        <v>171</v>
      </c>
      <c r="D33">
        <v>32</v>
      </c>
      <c r="E33" s="125">
        <v>0</v>
      </c>
      <c r="F33" s="125">
        <v>0</v>
      </c>
      <c r="G33" s="125">
        <v>0</v>
      </c>
      <c r="H33" s="125">
        <v>0</v>
      </c>
      <c r="I33" s="125">
        <v>0</v>
      </c>
      <c r="J33" s="125">
        <v>0</v>
      </c>
      <c r="K33" s="125">
        <v>0</v>
      </c>
      <c r="L33" s="125">
        <v>0</v>
      </c>
      <c r="M33" s="125">
        <v>0</v>
      </c>
      <c r="N33" s="125">
        <v>0</v>
      </c>
      <c r="O33" s="125">
        <v>0</v>
      </c>
      <c r="P33" s="125">
        <v>0</v>
      </c>
      <c r="Q33" s="125">
        <v>0</v>
      </c>
      <c r="R33" s="125">
        <v>0</v>
      </c>
      <c r="S33" s="126">
        <v>0</v>
      </c>
      <c r="T33" s="126">
        <v>0</v>
      </c>
      <c r="U33" s="126">
        <v>0</v>
      </c>
      <c r="V33" s="126">
        <v>0</v>
      </c>
    </row>
    <row r="34" spans="1:22" x14ac:dyDescent="0.25">
      <c r="A34" t="s">
        <v>349</v>
      </c>
      <c r="B34" t="s">
        <v>349</v>
      </c>
      <c r="C34" t="s">
        <v>171</v>
      </c>
      <c r="D34">
        <v>33</v>
      </c>
      <c r="E34" s="125">
        <v>0</v>
      </c>
      <c r="F34" s="125">
        <v>0</v>
      </c>
      <c r="G34" s="125">
        <v>0</v>
      </c>
      <c r="H34" s="125">
        <v>0</v>
      </c>
      <c r="I34" s="125">
        <v>0</v>
      </c>
      <c r="J34" s="125">
        <v>0</v>
      </c>
      <c r="K34" s="125">
        <v>0</v>
      </c>
      <c r="L34" s="125">
        <v>0</v>
      </c>
      <c r="M34" s="125">
        <v>0</v>
      </c>
      <c r="N34" s="125">
        <v>0</v>
      </c>
      <c r="O34" s="125">
        <v>0</v>
      </c>
      <c r="P34" s="125">
        <v>0</v>
      </c>
      <c r="Q34" s="125">
        <v>0</v>
      </c>
      <c r="R34" s="125">
        <v>0</v>
      </c>
      <c r="S34" s="126">
        <v>0</v>
      </c>
      <c r="T34" s="126">
        <v>0</v>
      </c>
      <c r="U34" s="126">
        <v>0</v>
      </c>
      <c r="V34" s="126">
        <v>0</v>
      </c>
    </row>
    <row r="35" spans="1:22" x14ac:dyDescent="0.25">
      <c r="A35" t="s">
        <v>349</v>
      </c>
      <c r="B35" t="s">
        <v>349</v>
      </c>
      <c r="C35" t="s">
        <v>171</v>
      </c>
      <c r="D35">
        <v>34</v>
      </c>
      <c r="E35" s="125">
        <v>0</v>
      </c>
      <c r="F35" s="125">
        <v>0</v>
      </c>
      <c r="G35" s="125">
        <v>0</v>
      </c>
      <c r="H35" s="125">
        <v>0</v>
      </c>
      <c r="I35" s="125">
        <v>0</v>
      </c>
      <c r="J35" s="125">
        <v>0</v>
      </c>
      <c r="K35" s="125">
        <v>0</v>
      </c>
      <c r="L35" s="125">
        <v>0</v>
      </c>
      <c r="M35" s="125">
        <v>0</v>
      </c>
      <c r="N35" s="125">
        <v>0</v>
      </c>
      <c r="O35" s="125">
        <v>0</v>
      </c>
      <c r="P35" s="125">
        <v>0</v>
      </c>
      <c r="Q35" s="125">
        <v>0</v>
      </c>
      <c r="R35" s="125">
        <v>0</v>
      </c>
      <c r="S35" s="126">
        <v>0</v>
      </c>
      <c r="T35" s="126">
        <v>0</v>
      </c>
      <c r="U35" s="126">
        <v>0</v>
      </c>
      <c r="V35" s="126">
        <v>0</v>
      </c>
    </row>
    <row r="36" spans="1:22" x14ac:dyDescent="0.25">
      <c r="A36" t="s">
        <v>373</v>
      </c>
      <c r="B36" t="s">
        <v>373</v>
      </c>
      <c r="C36" t="s">
        <v>171</v>
      </c>
      <c r="D36">
        <v>35</v>
      </c>
      <c r="E36" s="130">
        <v>0</v>
      </c>
      <c r="F36" s="130">
        <v>0</v>
      </c>
      <c r="G36" s="130">
        <v>0</v>
      </c>
      <c r="H36" s="130">
        <v>0</v>
      </c>
      <c r="I36" s="130">
        <v>0</v>
      </c>
      <c r="J36" s="130">
        <v>0</v>
      </c>
      <c r="K36" s="130">
        <v>0</v>
      </c>
      <c r="L36" s="130">
        <v>0</v>
      </c>
      <c r="M36" s="130">
        <v>0</v>
      </c>
      <c r="N36" s="130">
        <v>0</v>
      </c>
      <c r="O36" s="130">
        <v>0</v>
      </c>
      <c r="P36" s="130">
        <v>0</v>
      </c>
      <c r="Q36" s="130">
        <v>0</v>
      </c>
      <c r="R36" s="130">
        <v>0</v>
      </c>
      <c r="S36" s="131">
        <v>0</v>
      </c>
      <c r="T36" s="131">
        <v>0</v>
      </c>
      <c r="U36" s="131">
        <v>0</v>
      </c>
      <c r="V36" s="131">
        <v>0</v>
      </c>
    </row>
    <row r="37" spans="1:22" x14ac:dyDescent="0.25">
      <c r="A37" t="s">
        <v>96</v>
      </c>
      <c r="B37" t="s">
        <v>96</v>
      </c>
      <c r="C37" t="s">
        <v>171</v>
      </c>
      <c r="D37">
        <v>36</v>
      </c>
      <c r="E37" s="130">
        <v>0</v>
      </c>
      <c r="F37" s="130">
        <v>0</v>
      </c>
      <c r="G37" s="130">
        <v>0</v>
      </c>
      <c r="H37" s="130">
        <v>0</v>
      </c>
      <c r="I37" s="130">
        <v>0</v>
      </c>
      <c r="J37" s="130">
        <v>0</v>
      </c>
      <c r="K37" s="130">
        <v>0</v>
      </c>
      <c r="L37" s="130">
        <v>0</v>
      </c>
      <c r="M37" s="130">
        <v>0</v>
      </c>
      <c r="N37" s="130">
        <v>0</v>
      </c>
      <c r="O37" s="130">
        <v>0</v>
      </c>
      <c r="P37" s="130">
        <v>0</v>
      </c>
      <c r="Q37" s="130">
        <v>0</v>
      </c>
      <c r="R37" s="130">
        <v>0</v>
      </c>
      <c r="S37" s="131">
        <v>0</v>
      </c>
      <c r="T37" s="131">
        <v>0</v>
      </c>
      <c r="U37" s="131">
        <v>0</v>
      </c>
      <c r="V37" s="13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AB8E-2118-4739-A583-3AF82557D797}">
  <dimension ref="A1:AL202"/>
  <sheetViews>
    <sheetView showRowColHeaders="0" zoomScale="90" zoomScaleNormal="90" workbookViewId="0">
      <selection activeCell="G107" sqref="G107"/>
    </sheetView>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1" customFormat="1" ht="30" x14ac:dyDescent="0.25">
      <c r="A1" s="349" t="s">
        <v>284</v>
      </c>
      <c r="B1" s="344"/>
      <c r="C1" s="20" t="str">
        <f ca="1">IF('UniWorkforce Demonstrator Hours'!AO4&lt;&gt;"[Warning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4"/>
      <c r="E1" s="344"/>
      <c r="F1" s="345"/>
      <c r="G1" s="25"/>
      <c r="H1" s="344"/>
      <c r="I1" s="344"/>
      <c r="J1" s="344"/>
      <c r="K1" s="344"/>
      <c r="L1" s="344"/>
      <c r="M1" s="344"/>
      <c r="N1" s="344"/>
      <c r="O1" s="344"/>
      <c r="P1" s="344"/>
      <c r="Q1" s="344"/>
      <c r="R1" s="26"/>
      <c r="S1" s="26"/>
      <c r="T1" s="344"/>
      <c r="U1" s="344"/>
      <c r="V1" s="344"/>
      <c r="W1" s="21" t="s">
        <v>285</v>
      </c>
      <c r="X1" s="344"/>
      <c r="Y1" s="794">
        <f>SUM(H3:AL3)</f>
        <v>0</v>
      </c>
      <c r="Z1" s="794"/>
      <c r="AA1" s="344"/>
      <c r="AB1" s="344"/>
      <c r="AC1" s="344"/>
      <c r="AD1" s="344"/>
      <c r="AE1" s="344"/>
      <c r="AF1" s="344"/>
      <c r="AG1" s="344"/>
      <c r="AH1" s="344"/>
      <c r="AI1" s="344"/>
      <c r="AJ1" s="344"/>
      <c r="AK1" s="344"/>
      <c r="AL1" s="344"/>
    </row>
    <row r="2" spans="1:38" hidden="1" x14ac:dyDescent="0.25">
      <c r="G2" s="149"/>
    </row>
    <row r="3" spans="1:38" hidden="1" x14ac:dyDescent="0.25">
      <c r="B3" s="149">
        <f>ROUND(Y1-'UniWorkforce Demonstrator Hours'!AF111,0)</f>
        <v>0</v>
      </c>
      <c r="H3" s="149">
        <f>SUM(H4:H99)</f>
        <v>0</v>
      </c>
      <c r="I3" s="149"/>
      <c r="J3" s="149">
        <f>SUM(J4:J99)</f>
        <v>0</v>
      </c>
      <c r="K3" s="149"/>
      <c r="L3" s="149">
        <f>SUM(L4:L99)</f>
        <v>0</v>
      </c>
      <c r="M3" s="149"/>
      <c r="N3" s="149">
        <f>SUM(N4:N99)</f>
        <v>0</v>
      </c>
      <c r="O3" s="149"/>
      <c r="P3" s="149">
        <f>SUM(P4:P99)</f>
        <v>0</v>
      </c>
      <c r="Q3" s="149"/>
      <c r="R3" s="149">
        <f>SUM(R4:R99)</f>
        <v>0</v>
      </c>
      <c r="S3" s="149"/>
      <c r="T3" s="149">
        <f>SUM(T4:T99)</f>
        <v>0</v>
      </c>
      <c r="U3" s="149"/>
      <c r="V3" s="149">
        <f>SUM(V4:V99)</f>
        <v>0</v>
      </c>
      <c r="W3" s="149"/>
      <c r="X3" s="149">
        <f>SUM(X4:X99)</f>
        <v>0</v>
      </c>
      <c r="Y3" s="149"/>
      <c r="Z3" s="149">
        <f>SUM(Z4:Z99)</f>
        <v>0</v>
      </c>
      <c r="AA3" s="149"/>
      <c r="AB3" s="149">
        <f>SUM(AB4:AB99)</f>
        <v>0</v>
      </c>
      <c r="AC3" s="149"/>
      <c r="AD3" s="149">
        <f>SUM(AD4:AD99)</f>
        <v>0</v>
      </c>
      <c r="AE3" s="149"/>
      <c r="AF3" s="149">
        <f>SUM(AF4:AF99)</f>
        <v>0</v>
      </c>
      <c r="AG3" s="149"/>
      <c r="AH3" s="149">
        <f>SUM(AH4:AH99)</f>
        <v>0</v>
      </c>
      <c r="AI3" s="149"/>
      <c r="AJ3" s="149">
        <f>SUM(AJ4:AJ99)</f>
        <v>0</v>
      </c>
      <c r="AK3" s="149">
        <f>SUM(AK4:AK99)</f>
        <v>0</v>
      </c>
      <c r="AL3" s="149">
        <f>SUM(AL4:AL99)</f>
        <v>0</v>
      </c>
    </row>
    <row r="4" spans="1:38" hidden="1" x14ac:dyDescent="0.25">
      <c r="H4" s="149">
        <f>ROUND(IFERROR(H104*I104,0),2)</f>
        <v>0</v>
      </c>
      <c r="I4" s="149"/>
      <c r="J4" s="149">
        <f>ROUND(IFERROR(J104*K104,0),2)</f>
        <v>0</v>
      </c>
      <c r="K4" s="149"/>
      <c r="L4" s="149">
        <f t="shared" ref="L4:L67" si="0">ROUND(IFERROR(L104*M104,0),2)</f>
        <v>0</v>
      </c>
      <c r="M4" s="149"/>
      <c r="N4" s="149">
        <f t="shared" ref="N4:N67" si="1">ROUND(IFERROR(N104*O104,0),2)</f>
        <v>0</v>
      </c>
      <c r="O4" s="149"/>
      <c r="P4" s="149">
        <f t="shared" ref="P4:P67" si="2">ROUND(IFERROR(P104*Q104,0),2)</f>
        <v>0</v>
      </c>
      <c r="Q4" s="149"/>
      <c r="R4" s="149">
        <f t="shared" ref="R4:R67" si="3">ROUND(IFERROR(R104*S104,0),2)</f>
        <v>0</v>
      </c>
      <c r="S4" s="149"/>
      <c r="T4" s="149">
        <f t="shared" ref="T4:T67" si="4">ROUND(IFERROR(T104*U104,0),2)</f>
        <v>0</v>
      </c>
      <c r="U4" s="149"/>
      <c r="V4" s="149">
        <f t="shared" ref="V4:V67" si="5">ROUND(IFERROR(V104*W104,0),2)</f>
        <v>0</v>
      </c>
      <c r="W4" s="149"/>
      <c r="X4" s="149">
        <f t="shared" ref="X4:X67" si="6">ROUND(IFERROR(X104*Y104,0),2)</f>
        <v>0</v>
      </c>
      <c r="Y4" s="149"/>
      <c r="Z4" s="149">
        <f t="shared" ref="Z4:Z67" si="7">ROUND(IFERROR(Z104*AA104,0),2)</f>
        <v>0</v>
      </c>
      <c r="AA4" s="149"/>
      <c r="AB4" s="149">
        <f t="shared" ref="AB4:AB67" si="8">ROUND(IFERROR(AB104*AC104,0),2)</f>
        <v>0</v>
      </c>
      <c r="AC4" s="149"/>
      <c r="AD4" s="149">
        <f t="shared" ref="AD4:AD67" si="9">ROUND(IFERROR(AD104*AE104,0),2)</f>
        <v>0</v>
      </c>
      <c r="AE4" s="149"/>
      <c r="AF4" s="149">
        <f t="shared" ref="AF4:AF67" si="10">ROUND(IFERROR(AF104*AG104,0),2)</f>
        <v>0</v>
      </c>
      <c r="AG4" s="149"/>
      <c r="AH4" s="149">
        <f t="shared" ref="AH4:AH67" si="11">ROUND(IFERROR(AH104*AI104,0),2)</f>
        <v>0</v>
      </c>
      <c r="AI4" s="149"/>
      <c r="AJ4">
        <f t="shared" ref="AJ4:AL19" si="12">IFERROR(AJ104*1,0)</f>
        <v>0</v>
      </c>
      <c r="AK4">
        <f t="shared" si="12"/>
        <v>0</v>
      </c>
      <c r="AL4">
        <f t="shared" si="12"/>
        <v>0</v>
      </c>
    </row>
    <row r="5" spans="1:38" hidden="1" x14ac:dyDescent="0.25">
      <c r="H5" s="149">
        <f t="shared" ref="H5:J20" si="13">ROUND(IFERROR(H105*I105,0),2)</f>
        <v>0</v>
      </c>
      <c r="I5" s="149"/>
      <c r="J5" s="149">
        <f t="shared" si="13"/>
        <v>0</v>
      </c>
      <c r="K5" s="149"/>
      <c r="L5" s="149">
        <f t="shared" si="0"/>
        <v>0</v>
      </c>
      <c r="M5" s="149"/>
      <c r="N5" s="149">
        <f t="shared" si="1"/>
        <v>0</v>
      </c>
      <c r="O5" s="149"/>
      <c r="P5" s="149">
        <f t="shared" si="2"/>
        <v>0</v>
      </c>
      <c r="Q5" s="149"/>
      <c r="R5" s="149">
        <f t="shared" si="3"/>
        <v>0</v>
      </c>
      <c r="S5" s="149"/>
      <c r="T5" s="149">
        <f t="shared" si="4"/>
        <v>0</v>
      </c>
      <c r="U5" s="149"/>
      <c r="V5" s="149">
        <f t="shared" si="5"/>
        <v>0</v>
      </c>
      <c r="W5" s="149"/>
      <c r="X5" s="149">
        <f t="shared" si="6"/>
        <v>0</v>
      </c>
      <c r="Y5" s="149"/>
      <c r="Z5" s="149">
        <f t="shared" si="7"/>
        <v>0</v>
      </c>
      <c r="AA5" s="149"/>
      <c r="AB5" s="149">
        <f t="shared" si="8"/>
        <v>0</v>
      </c>
      <c r="AC5" s="149"/>
      <c r="AD5" s="149">
        <f t="shared" si="9"/>
        <v>0</v>
      </c>
      <c r="AE5" s="149"/>
      <c r="AF5" s="149">
        <f t="shared" si="10"/>
        <v>0</v>
      </c>
      <c r="AG5" s="149"/>
      <c r="AH5" s="149">
        <f t="shared" si="11"/>
        <v>0</v>
      </c>
      <c r="AI5" s="149"/>
      <c r="AJ5">
        <f t="shared" si="12"/>
        <v>0</v>
      </c>
      <c r="AK5">
        <f t="shared" si="12"/>
        <v>0</v>
      </c>
      <c r="AL5">
        <f t="shared" si="12"/>
        <v>0</v>
      </c>
    </row>
    <row r="6" spans="1:38" hidden="1" x14ac:dyDescent="0.25">
      <c r="H6" s="149">
        <f t="shared" si="13"/>
        <v>0</v>
      </c>
      <c r="I6" s="149"/>
      <c r="J6" s="149">
        <f t="shared" si="13"/>
        <v>0</v>
      </c>
      <c r="K6" s="149"/>
      <c r="L6" s="149">
        <f t="shared" si="0"/>
        <v>0</v>
      </c>
      <c r="M6" s="149"/>
      <c r="N6" s="149">
        <f t="shared" si="1"/>
        <v>0</v>
      </c>
      <c r="O6" s="149"/>
      <c r="P6" s="149">
        <f t="shared" si="2"/>
        <v>0</v>
      </c>
      <c r="Q6" s="149"/>
      <c r="R6" s="149">
        <f t="shared" si="3"/>
        <v>0</v>
      </c>
      <c r="S6" s="149"/>
      <c r="T6" s="149">
        <f t="shared" si="4"/>
        <v>0</v>
      </c>
      <c r="U6" s="149"/>
      <c r="V6" s="149">
        <f t="shared" si="5"/>
        <v>0</v>
      </c>
      <c r="W6" s="149"/>
      <c r="X6" s="149">
        <f t="shared" si="6"/>
        <v>0</v>
      </c>
      <c r="Y6" s="149"/>
      <c r="Z6" s="149">
        <f t="shared" si="7"/>
        <v>0</v>
      </c>
      <c r="AA6" s="149"/>
      <c r="AB6" s="149">
        <f t="shared" si="8"/>
        <v>0</v>
      </c>
      <c r="AC6" s="149"/>
      <c r="AD6" s="149">
        <f t="shared" si="9"/>
        <v>0</v>
      </c>
      <c r="AE6" s="149"/>
      <c r="AF6" s="149">
        <f t="shared" si="10"/>
        <v>0</v>
      </c>
      <c r="AG6" s="149"/>
      <c r="AH6" s="149">
        <f t="shared" si="11"/>
        <v>0</v>
      </c>
      <c r="AI6" s="149"/>
      <c r="AJ6">
        <f t="shared" si="12"/>
        <v>0</v>
      </c>
      <c r="AK6">
        <f t="shared" si="12"/>
        <v>0</v>
      </c>
      <c r="AL6">
        <f t="shared" si="12"/>
        <v>0</v>
      </c>
    </row>
    <row r="7" spans="1:38" hidden="1" x14ac:dyDescent="0.25">
      <c r="H7" s="149">
        <f t="shared" si="13"/>
        <v>0</v>
      </c>
      <c r="I7" s="149"/>
      <c r="J7" s="149">
        <f t="shared" si="13"/>
        <v>0</v>
      </c>
      <c r="K7" s="149"/>
      <c r="L7" s="149">
        <f t="shared" si="0"/>
        <v>0</v>
      </c>
      <c r="M7" s="149"/>
      <c r="N7" s="149">
        <f t="shared" si="1"/>
        <v>0</v>
      </c>
      <c r="O7" s="149"/>
      <c r="P7" s="149">
        <f t="shared" si="2"/>
        <v>0</v>
      </c>
      <c r="Q7" s="149"/>
      <c r="R7" s="149">
        <f t="shared" si="3"/>
        <v>0</v>
      </c>
      <c r="S7" s="149"/>
      <c r="T7" s="149">
        <f t="shared" si="4"/>
        <v>0</v>
      </c>
      <c r="U7" s="149"/>
      <c r="V7" s="149">
        <f t="shared" si="5"/>
        <v>0</v>
      </c>
      <c r="W7" s="149"/>
      <c r="X7" s="149">
        <f t="shared" si="6"/>
        <v>0</v>
      </c>
      <c r="Y7" s="149"/>
      <c r="Z7" s="149">
        <f t="shared" si="7"/>
        <v>0</v>
      </c>
      <c r="AA7" s="149"/>
      <c r="AB7" s="149">
        <f t="shared" si="8"/>
        <v>0</v>
      </c>
      <c r="AC7" s="149"/>
      <c r="AD7" s="149">
        <f t="shared" si="9"/>
        <v>0</v>
      </c>
      <c r="AE7" s="149"/>
      <c r="AF7" s="149">
        <f t="shared" si="10"/>
        <v>0</v>
      </c>
      <c r="AG7" s="149"/>
      <c r="AH7" s="149">
        <f t="shared" si="11"/>
        <v>0</v>
      </c>
      <c r="AI7" s="149"/>
      <c r="AJ7">
        <f t="shared" si="12"/>
        <v>0</v>
      </c>
      <c r="AK7">
        <f t="shared" si="12"/>
        <v>0</v>
      </c>
      <c r="AL7">
        <f t="shared" si="12"/>
        <v>0</v>
      </c>
    </row>
    <row r="8" spans="1:38" hidden="1" x14ac:dyDescent="0.25">
      <c r="H8" s="149">
        <f t="shared" si="13"/>
        <v>0</v>
      </c>
      <c r="I8" s="149"/>
      <c r="J8" s="149">
        <f t="shared" si="13"/>
        <v>0</v>
      </c>
      <c r="K8" s="149"/>
      <c r="L8" s="149">
        <f t="shared" si="0"/>
        <v>0</v>
      </c>
      <c r="M8" s="149"/>
      <c r="N8" s="149">
        <f t="shared" si="1"/>
        <v>0</v>
      </c>
      <c r="O8" s="149"/>
      <c r="P8" s="149">
        <f t="shared" si="2"/>
        <v>0</v>
      </c>
      <c r="Q8" s="149"/>
      <c r="R8" s="149">
        <f t="shared" si="3"/>
        <v>0</v>
      </c>
      <c r="S8" s="149"/>
      <c r="T8" s="149">
        <f t="shared" si="4"/>
        <v>0</v>
      </c>
      <c r="U8" s="149"/>
      <c r="V8" s="149">
        <f t="shared" si="5"/>
        <v>0</v>
      </c>
      <c r="W8" s="149"/>
      <c r="X8" s="149">
        <f t="shared" si="6"/>
        <v>0</v>
      </c>
      <c r="Y8" s="149"/>
      <c r="Z8" s="149">
        <f t="shared" si="7"/>
        <v>0</v>
      </c>
      <c r="AA8" s="149"/>
      <c r="AB8" s="149">
        <f t="shared" si="8"/>
        <v>0</v>
      </c>
      <c r="AC8" s="149"/>
      <c r="AD8" s="149">
        <f t="shared" si="9"/>
        <v>0</v>
      </c>
      <c r="AE8" s="149"/>
      <c r="AF8" s="149">
        <f t="shared" si="10"/>
        <v>0</v>
      </c>
      <c r="AG8" s="149"/>
      <c r="AH8" s="149">
        <f t="shared" si="11"/>
        <v>0</v>
      </c>
      <c r="AI8" s="149"/>
      <c r="AJ8">
        <f t="shared" si="12"/>
        <v>0</v>
      </c>
      <c r="AK8">
        <f t="shared" si="12"/>
        <v>0</v>
      </c>
      <c r="AL8">
        <f t="shared" si="12"/>
        <v>0</v>
      </c>
    </row>
    <row r="9" spans="1:38" hidden="1" x14ac:dyDescent="0.25">
      <c r="H9" s="149">
        <f t="shared" si="13"/>
        <v>0</v>
      </c>
      <c r="I9" s="149"/>
      <c r="J9" s="149">
        <f t="shared" si="13"/>
        <v>0</v>
      </c>
      <c r="K9" s="149"/>
      <c r="L9" s="149">
        <f t="shared" si="0"/>
        <v>0</v>
      </c>
      <c r="M9" s="149"/>
      <c r="N9" s="149">
        <f t="shared" si="1"/>
        <v>0</v>
      </c>
      <c r="O9" s="149"/>
      <c r="P9" s="149">
        <f t="shared" si="2"/>
        <v>0</v>
      </c>
      <c r="Q9" s="149"/>
      <c r="R9" s="149">
        <f t="shared" si="3"/>
        <v>0</v>
      </c>
      <c r="S9" s="149"/>
      <c r="T9" s="149">
        <f t="shared" si="4"/>
        <v>0</v>
      </c>
      <c r="U9" s="149"/>
      <c r="V9" s="149">
        <f t="shared" si="5"/>
        <v>0</v>
      </c>
      <c r="W9" s="149"/>
      <c r="X9" s="149">
        <f t="shared" si="6"/>
        <v>0</v>
      </c>
      <c r="Y9" s="149"/>
      <c r="Z9" s="149">
        <f t="shared" si="7"/>
        <v>0</v>
      </c>
      <c r="AA9" s="149"/>
      <c r="AB9" s="149">
        <f t="shared" si="8"/>
        <v>0</v>
      </c>
      <c r="AC9" s="149"/>
      <c r="AD9" s="149">
        <f t="shared" si="9"/>
        <v>0</v>
      </c>
      <c r="AE9" s="149"/>
      <c r="AF9" s="149">
        <f t="shared" si="10"/>
        <v>0</v>
      </c>
      <c r="AG9" s="149"/>
      <c r="AH9" s="149">
        <f t="shared" si="11"/>
        <v>0</v>
      </c>
      <c r="AI9" s="149"/>
      <c r="AJ9">
        <f t="shared" si="12"/>
        <v>0</v>
      </c>
      <c r="AK9">
        <f t="shared" si="12"/>
        <v>0</v>
      </c>
      <c r="AL9">
        <f t="shared" si="12"/>
        <v>0</v>
      </c>
    </row>
    <row r="10" spans="1:38" hidden="1" x14ac:dyDescent="0.25">
      <c r="H10" s="149">
        <f t="shared" si="13"/>
        <v>0</v>
      </c>
      <c r="I10" s="149"/>
      <c r="J10" s="149">
        <f t="shared" si="13"/>
        <v>0</v>
      </c>
      <c r="K10" s="149"/>
      <c r="L10" s="149">
        <f t="shared" si="0"/>
        <v>0</v>
      </c>
      <c r="M10" s="149"/>
      <c r="N10" s="149">
        <f t="shared" si="1"/>
        <v>0</v>
      </c>
      <c r="O10" s="149"/>
      <c r="P10" s="149">
        <f t="shared" si="2"/>
        <v>0</v>
      </c>
      <c r="Q10" s="149"/>
      <c r="R10" s="149">
        <f t="shared" si="3"/>
        <v>0</v>
      </c>
      <c r="S10" s="149"/>
      <c r="T10" s="149">
        <f t="shared" si="4"/>
        <v>0</v>
      </c>
      <c r="U10" s="149"/>
      <c r="V10" s="149">
        <f t="shared" si="5"/>
        <v>0</v>
      </c>
      <c r="W10" s="149"/>
      <c r="X10" s="149">
        <f t="shared" si="6"/>
        <v>0</v>
      </c>
      <c r="Y10" s="149"/>
      <c r="Z10" s="149">
        <f t="shared" si="7"/>
        <v>0</v>
      </c>
      <c r="AA10" s="149"/>
      <c r="AB10" s="149">
        <f t="shared" si="8"/>
        <v>0</v>
      </c>
      <c r="AC10" s="149"/>
      <c r="AD10" s="149">
        <f t="shared" si="9"/>
        <v>0</v>
      </c>
      <c r="AE10" s="149"/>
      <c r="AF10" s="149">
        <f t="shared" si="10"/>
        <v>0</v>
      </c>
      <c r="AG10" s="149"/>
      <c r="AH10" s="149">
        <f t="shared" si="11"/>
        <v>0</v>
      </c>
      <c r="AI10" s="149"/>
      <c r="AJ10">
        <f t="shared" si="12"/>
        <v>0</v>
      </c>
      <c r="AK10">
        <f t="shared" si="12"/>
        <v>0</v>
      </c>
      <c r="AL10">
        <f t="shared" si="12"/>
        <v>0</v>
      </c>
    </row>
    <row r="11" spans="1:38" hidden="1" x14ac:dyDescent="0.25">
      <c r="H11" s="149">
        <f t="shared" si="13"/>
        <v>0</v>
      </c>
      <c r="I11" s="149"/>
      <c r="J11" s="149">
        <f t="shared" si="13"/>
        <v>0</v>
      </c>
      <c r="K11" s="149"/>
      <c r="L11" s="149">
        <f t="shared" si="0"/>
        <v>0</v>
      </c>
      <c r="M11" s="149"/>
      <c r="N11" s="149">
        <f t="shared" si="1"/>
        <v>0</v>
      </c>
      <c r="O11" s="149"/>
      <c r="P11" s="149">
        <f t="shared" si="2"/>
        <v>0</v>
      </c>
      <c r="Q11" s="149"/>
      <c r="R11" s="149">
        <f t="shared" si="3"/>
        <v>0</v>
      </c>
      <c r="S11" s="149"/>
      <c r="T11" s="149">
        <f t="shared" si="4"/>
        <v>0</v>
      </c>
      <c r="U11" s="149"/>
      <c r="V11" s="149">
        <f t="shared" si="5"/>
        <v>0</v>
      </c>
      <c r="W11" s="149"/>
      <c r="X11" s="149">
        <f t="shared" si="6"/>
        <v>0</v>
      </c>
      <c r="Y11" s="149"/>
      <c r="Z11" s="149">
        <f t="shared" si="7"/>
        <v>0</v>
      </c>
      <c r="AA11" s="149"/>
      <c r="AB11" s="149">
        <f t="shared" si="8"/>
        <v>0</v>
      </c>
      <c r="AC11" s="149"/>
      <c r="AD11" s="149">
        <f t="shared" si="9"/>
        <v>0</v>
      </c>
      <c r="AE11" s="149"/>
      <c r="AF11" s="149">
        <f t="shared" si="10"/>
        <v>0</v>
      </c>
      <c r="AG11" s="149"/>
      <c r="AH11" s="149">
        <f t="shared" si="11"/>
        <v>0</v>
      </c>
      <c r="AI11" s="149"/>
      <c r="AJ11">
        <f t="shared" si="12"/>
        <v>0</v>
      </c>
      <c r="AK11">
        <f t="shared" si="12"/>
        <v>0</v>
      </c>
      <c r="AL11">
        <f t="shared" si="12"/>
        <v>0</v>
      </c>
    </row>
    <row r="12" spans="1:38" hidden="1" x14ac:dyDescent="0.25">
      <c r="H12" s="149">
        <f t="shared" si="13"/>
        <v>0</v>
      </c>
      <c r="I12" s="149"/>
      <c r="J12" s="149">
        <f t="shared" si="13"/>
        <v>0</v>
      </c>
      <c r="K12" s="149"/>
      <c r="L12" s="149">
        <f t="shared" si="0"/>
        <v>0</v>
      </c>
      <c r="M12" s="149"/>
      <c r="N12" s="149">
        <f t="shared" si="1"/>
        <v>0</v>
      </c>
      <c r="O12" s="149"/>
      <c r="P12" s="149">
        <f t="shared" si="2"/>
        <v>0</v>
      </c>
      <c r="Q12" s="149"/>
      <c r="R12" s="149">
        <f t="shared" si="3"/>
        <v>0</v>
      </c>
      <c r="S12" s="149"/>
      <c r="T12" s="149">
        <f t="shared" si="4"/>
        <v>0</v>
      </c>
      <c r="U12" s="149"/>
      <c r="V12" s="149">
        <f t="shared" si="5"/>
        <v>0</v>
      </c>
      <c r="W12" s="149"/>
      <c r="X12" s="149">
        <f t="shared" si="6"/>
        <v>0</v>
      </c>
      <c r="Y12" s="149"/>
      <c r="Z12" s="149">
        <f t="shared" si="7"/>
        <v>0</v>
      </c>
      <c r="AA12" s="149"/>
      <c r="AB12" s="149">
        <f t="shared" si="8"/>
        <v>0</v>
      </c>
      <c r="AC12" s="149"/>
      <c r="AD12" s="149">
        <f t="shared" si="9"/>
        <v>0</v>
      </c>
      <c r="AE12" s="149"/>
      <c r="AF12" s="149">
        <f t="shared" si="10"/>
        <v>0</v>
      </c>
      <c r="AG12" s="149"/>
      <c r="AH12" s="149">
        <f t="shared" si="11"/>
        <v>0</v>
      </c>
      <c r="AI12" s="149"/>
      <c r="AJ12">
        <f t="shared" si="12"/>
        <v>0</v>
      </c>
      <c r="AK12">
        <f t="shared" si="12"/>
        <v>0</v>
      </c>
      <c r="AL12">
        <f t="shared" si="12"/>
        <v>0</v>
      </c>
    </row>
    <row r="13" spans="1:38" hidden="1" x14ac:dyDescent="0.25">
      <c r="H13" s="149">
        <f t="shared" si="13"/>
        <v>0</v>
      </c>
      <c r="I13" s="149"/>
      <c r="J13" s="149">
        <f t="shared" si="13"/>
        <v>0</v>
      </c>
      <c r="K13" s="149"/>
      <c r="L13" s="149">
        <f t="shared" si="0"/>
        <v>0</v>
      </c>
      <c r="M13" s="149"/>
      <c r="N13" s="149">
        <f t="shared" si="1"/>
        <v>0</v>
      </c>
      <c r="O13" s="149"/>
      <c r="P13" s="149">
        <f t="shared" si="2"/>
        <v>0</v>
      </c>
      <c r="Q13" s="149"/>
      <c r="R13" s="149">
        <f t="shared" si="3"/>
        <v>0</v>
      </c>
      <c r="S13" s="149"/>
      <c r="T13" s="149">
        <f t="shared" si="4"/>
        <v>0</v>
      </c>
      <c r="U13" s="149"/>
      <c r="V13" s="149">
        <f t="shared" si="5"/>
        <v>0</v>
      </c>
      <c r="W13" s="149"/>
      <c r="X13" s="149">
        <f t="shared" si="6"/>
        <v>0</v>
      </c>
      <c r="Y13" s="149"/>
      <c r="Z13" s="149">
        <f t="shared" si="7"/>
        <v>0</v>
      </c>
      <c r="AA13" s="149"/>
      <c r="AB13" s="149">
        <f t="shared" si="8"/>
        <v>0</v>
      </c>
      <c r="AC13" s="149"/>
      <c r="AD13" s="149">
        <f t="shared" si="9"/>
        <v>0</v>
      </c>
      <c r="AE13" s="149"/>
      <c r="AF13" s="149">
        <f t="shared" si="10"/>
        <v>0</v>
      </c>
      <c r="AG13" s="149"/>
      <c r="AH13" s="149">
        <f t="shared" si="11"/>
        <v>0</v>
      </c>
      <c r="AI13" s="149"/>
      <c r="AJ13">
        <f t="shared" si="12"/>
        <v>0</v>
      </c>
      <c r="AK13">
        <f t="shared" si="12"/>
        <v>0</v>
      </c>
      <c r="AL13">
        <f t="shared" si="12"/>
        <v>0</v>
      </c>
    </row>
    <row r="14" spans="1:38" hidden="1" x14ac:dyDescent="0.25">
      <c r="H14" s="149">
        <f t="shared" si="13"/>
        <v>0</v>
      </c>
      <c r="I14" s="149"/>
      <c r="J14" s="149">
        <f t="shared" si="13"/>
        <v>0</v>
      </c>
      <c r="K14" s="149"/>
      <c r="L14" s="149">
        <f t="shared" si="0"/>
        <v>0</v>
      </c>
      <c r="M14" s="149"/>
      <c r="N14" s="149">
        <f t="shared" si="1"/>
        <v>0</v>
      </c>
      <c r="O14" s="149"/>
      <c r="P14" s="149">
        <f t="shared" si="2"/>
        <v>0</v>
      </c>
      <c r="Q14" s="149"/>
      <c r="R14" s="149">
        <f t="shared" si="3"/>
        <v>0</v>
      </c>
      <c r="S14" s="149"/>
      <c r="T14" s="149">
        <f t="shared" si="4"/>
        <v>0</v>
      </c>
      <c r="U14" s="149"/>
      <c r="V14" s="149">
        <f t="shared" si="5"/>
        <v>0</v>
      </c>
      <c r="W14" s="149"/>
      <c r="X14" s="149">
        <f t="shared" si="6"/>
        <v>0</v>
      </c>
      <c r="Y14" s="149"/>
      <c r="Z14" s="149">
        <f t="shared" si="7"/>
        <v>0</v>
      </c>
      <c r="AA14" s="149"/>
      <c r="AB14" s="149">
        <f t="shared" si="8"/>
        <v>0</v>
      </c>
      <c r="AC14" s="149"/>
      <c r="AD14" s="149">
        <f t="shared" si="9"/>
        <v>0</v>
      </c>
      <c r="AE14" s="149"/>
      <c r="AF14" s="149">
        <f t="shared" si="10"/>
        <v>0</v>
      </c>
      <c r="AG14" s="149"/>
      <c r="AH14" s="149">
        <f t="shared" si="11"/>
        <v>0</v>
      </c>
      <c r="AI14" s="149"/>
      <c r="AJ14">
        <f t="shared" si="12"/>
        <v>0</v>
      </c>
      <c r="AK14">
        <f t="shared" si="12"/>
        <v>0</v>
      </c>
      <c r="AL14">
        <f t="shared" si="12"/>
        <v>0</v>
      </c>
    </row>
    <row r="15" spans="1:38" hidden="1" x14ac:dyDescent="0.25">
      <c r="H15" s="149">
        <f t="shared" si="13"/>
        <v>0</v>
      </c>
      <c r="I15" s="149"/>
      <c r="J15" s="149">
        <f t="shared" si="13"/>
        <v>0</v>
      </c>
      <c r="K15" s="149"/>
      <c r="L15" s="149">
        <f t="shared" si="0"/>
        <v>0</v>
      </c>
      <c r="M15" s="149"/>
      <c r="N15" s="149">
        <f t="shared" si="1"/>
        <v>0</v>
      </c>
      <c r="O15" s="149"/>
      <c r="P15" s="149">
        <f t="shared" si="2"/>
        <v>0</v>
      </c>
      <c r="Q15" s="149"/>
      <c r="R15" s="149">
        <f t="shared" si="3"/>
        <v>0</v>
      </c>
      <c r="S15" s="149"/>
      <c r="T15" s="149">
        <f t="shared" si="4"/>
        <v>0</v>
      </c>
      <c r="U15" s="149"/>
      <c r="V15" s="149">
        <f t="shared" si="5"/>
        <v>0</v>
      </c>
      <c r="W15" s="149"/>
      <c r="X15" s="149">
        <f t="shared" si="6"/>
        <v>0</v>
      </c>
      <c r="Y15" s="149"/>
      <c r="Z15" s="149">
        <f t="shared" si="7"/>
        <v>0</v>
      </c>
      <c r="AA15" s="149"/>
      <c r="AB15" s="149">
        <f t="shared" si="8"/>
        <v>0</v>
      </c>
      <c r="AC15" s="149"/>
      <c r="AD15" s="149">
        <f t="shared" si="9"/>
        <v>0</v>
      </c>
      <c r="AE15" s="149"/>
      <c r="AF15" s="149">
        <f t="shared" si="10"/>
        <v>0</v>
      </c>
      <c r="AG15" s="149"/>
      <c r="AH15" s="149">
        <f t="shared" si="11"/>
        <v>0</v>
      </c>
      <c r="AI15" s="149"/>
      <c r="AJ15">
        <f t="shared" si="12"/>
        <v>0</v>
      </c>
      <c r="AK15">
        <f t="shared" si="12"/>
        <v>0</v>
      </c>
      <c r="AL15">
        <f t="shared" si="12"/>
        <v>0</v>
      </c>
    </row>
    <row r="16" spans="1:38" hidden="1" x14ac:dyDescent="0.25">
      <c r="H16" s="149">
        <f t="shared" si="13"/>
        <v>0</v>
      </c>
      <c r="I16" s="149"/>
      <c r="J16" s="149">
        <f t="shared" si="13"/>
        <v>0</v>
      </c>
      <c r="K16" s="149"/>
      <c r="L16" s="149">
        <f t="shared" si="0"/>
        <v>0</v>
      </c>
      <c r="M16" s="149"/>
      <c r="N16" s="149">
        <f t="shared" si="1"/>
        <v>0</v>
      </c>
      <c r="O16" s="149"/>
      <c r="P16" s="149">
        <f t="shared" si="2"/>
        <v>0</v>
      </c>
      <c r="Q16" s="149"/>
      <c r="R16" s="149">
        <f t="shared" si="3"/>
        <v>0</v>
      </c>
      <c r="S16" s="149"/>
      <c r="T16" s="149">
        <f t="shared" si="4"/>
        <v>0</v>
      </c>
      <c r="U16" s="149"/>
      <c r="V16" s="149">
        <f t="shared" si="5"/>
        <v>0</v>
      </c>
      <c r="W16" s="149"/>
      <c r="X16" s="149">
        <f t="shared" si="6"/>
        <v>0</v>
      </c>
      <c r="Y16" s="149"/>
      <c r="Z16" s="149">
        <f t="shared" si="7"/>
        <v>0</v>
      </c>
      <c r="AA16" s="149"/>
      <c r="AB16" s="149">
        <f t="shared" si="8"/>
        <v>0</v>
      </c>
      <c r="AC16" s="149"/>
      <c r="AD16" s="149">
        <f t="shared" si="9"/>
        <v>0</v>
      </c>
      <c r="AE16" s="149"/>
      <c r="AF16" s="149">
        <f t="shared" si="10"/>
        <v>0</v>
      </c>
      <c r="AG16" s="149"/>
      <c r="AH16" s="149">
        <f t="shared" si="11"/>
        <v>0</v>
      </c>
      <c r="AI16" s="149"/>
      <c r="AJ16">
        <f t="shared" si="12"/>
        <v>0</v>
      </c>
      <c r="AK16">
        <f t="shared" si="12"/>
        <v>0</v>
      </c>
      <c r="AL16">
        <f t="shared" si="12"/>
        <v>0</v>
      </c>
    </row>
    <row r="17" spans="8:38" hidden="1" x14ac:dyDescent="0.25">
      <c r="H17" s="149">
        <f t="shared" si="13"/>
        <v>0</v>
      </c>
      <c r="I17" s="149"/>
      <c r="J17" s="149">
        <f t="shared" si="13"/>
        <v>0</v>
      </c>
      <c r="K17" s="149"/>
      <c r="L17" s="149">
        <f t="shared" si="0"/>
        <v>0</v>
      </c>
      <c r="M17" s="149"/>
      <c r="N17" s="149">
        <f t="shared" si="1"/>
        <v>0</v>
      </c>
      <c r="O17" s="149"/>
      <c r="P17" s="149">
        <f t="shared" si="2"/>
        <v>0</v>
      </c>
      <c r="Q17" s="149"/>
      <c r="R17" s="149">
        <f t="shared" si="3"/>
        <v>0</v>
      </c>
      <c r="S17" s="149"/>
      <c r="T17" s="149">
        <f t="shared" si="4"/>
        <v>0</v>
      </c>
      <c r="U17" s="149"/>
      <c r="V17" s="149">
        <f t="shared" si="5"/>
        <v>0</v>
      </c>
      <c r="W17" s="149"/>
      <c r="X17" s="149">
        <f t="shared" si="6"/>
        <v>0</v>
      </c>
      <c r="Y17" s="149"/>
      <c r="Z17" s="149">
        <f t="shared" si="7"/>
        <v>0</v>
      </c>
      <c r="AA17" s="149"/>
      <c r="AB17" s="149">
        <f t="shared" si="8"/>
        <v>0</v>
      </c>
      <c r="AC17" s="149"/>
      <c r="AD17" s="149">
        <f t="shared" si="9"/>
        <v>0</v>
      </c>
      <c r="AE17" s="149"/>
      <c r="AF17" s="149">
        <f t="shared" si="10"/>
        <v>0</v>
      </c>
      <c r="AG17" s="149"/>
      <c r="AH17" s="149">
        <f t="shared" si="11"/>
        <v>0</v>
      </c>
      <c r="AI17" s="149"/>
      <c r="AJ17">
        <f t="shared" si="12"/>
        <v>0</v>
      </c>
      <c r="AK17">
        <f t="shared" si="12"/>
        <v>0</v>
      </c>
      <c r="AL17">
        <f t="shared" si="12"/>
        <v>0</v>
      </c>
    </row>
    <row r="18" spans="8:38" hidden="1" x14ac:dyDescent="0.25">
      <c r="H18" s="149">
        <f t="shared" si="13"/>
        <v>0</v>
      </c>
      <c r="I18" s="149"/>
      <c r="J18" s="149">
        <f t="shared" si="13"/>
        <v>0</v>
      </c>
      <c r="K18" s="149"/>
      <c r="L18" s="149">
        <f t="shared" si="0"/>
        <v>0</v>
      </c>
      <c r="M18" s="149"/>
      <c r="N18" s="149">
        <f t="shared" si="1"/>
        <v>0</v>
      </c>
      <c r="O18" s="149"/>
      <c r="P18" s="149">
        <f t="shared" si="2"/>
        <v>0</v>
      </c>
      <c r="Q18" s="149"/>
      <c r="R18" s="149">
        <f t="shared" si="3"/>
        <v>0</v>
      </c>
      <c r="S18" s="149"/>
      <c r="T18" s="149">
        <f t="shared" si="4"/>
        <v>0</v>
      </c>
      <c r="U18" s="149"/>
      <c r="V18" s="149">
        <f t="shared" si="5"/>
        <v>0</v>
      </c>
      <c r="W18" s="149"/>
      <c r="X18" s="149">
        <f t="shared" si="6"/>
        <v>0</v>
      </c>
      <c r="Y18" s="149"/>
      <c r="Z18" s="149">
        <f t="shared" si="7"/>
        <v>0</v>
      </c>
      <c r="AA18" s="149"/>
      <c r="AB18" s="149">
        <f t="shared" si="8"/>
        <v>0</v>
      </c>
      <c r="AC18" s="149"/>
      <c r="AD18" s="149">
        <f t="shared" si="9"/>
        <v>0</v>
      </c>
      <c r="AE18" s="149"/>
      <c r="AF18" s="149">
        <f t="shared" si="10"/>
        <v>0</v>
      </c>
      <c r="AG18" s="149"/>
      <c r="AH18" s="149">
        <f t="shared" si="11"/>
        <v>0</v>
      </c>
      <c r="AI18" s="149"/>
      <c r="AJ18">
        <f t="shared" si="12"/>
        <v>0</v>
      </c>
      <c r="AK18">
        <f t="shared" si="12"/>
        <v>0</v>
      </c>
      <c r="AL18">
        <f t="shared" si="12"/>
        <v>0</v>
      </c>
    </row>
    <row r="19" spans="8:38" hidden="1" x14ac:dyDescent="0.25">
      <c r="H19" s="149">
        <f t="shared" si="13"/>
        <v>0</v>
      </c>
      <c r="I19" s="149"/>
      <c r="J19" s="149">
        <f t="shared" si="13"/>
        <v>0</v>
      </c>
      <c r="K19" s="149"/>
      <c r="L19" s="149">
        <f t="shared" si="0"/>
        <v>0</v>
      </c>
      <c r="M19" s="149"/>
      <c r="N19" s="149">
        <f t="shared" si="1"/>
        <v>0</v>
      </c>
      <c r="O19" s="149"/>
      <c r="P19" s="149">
        <f t="shared" si="2"/>
        <v>0</v>
      </c>
      <c r="Q19" s="149"/>
      <c r="R19" s="149">
        <f t="shared" si="3"/>
        <v>0</v>
      </c>
      <c r="S19" s="149"/>
      <c r="T19" s="149">
        <f t="shared" si="4"/>
        <v>0</v>
      </c>
      <c r="U19" s="149"/>
      <c r="V19" s="149">
        <f t="shared" si="5"/>
        <v>0</v>
      </c>
      <c r="W19" s="149"/>
      <c r="X19" s="149">
        <f t="shared" si="6"/>
        <v>0</v>
      </c>
      <c r="Y19" s="149"/>
      <c r="Z19" s="149">
        <f t="shared" si="7"/>
        <v>0</v>
      </c>
      <c r="AA19" s="149"/>
      <c r="AB19" s="149">
        <f t="shared" si="8"/>
        <v>0</v>
      </c>
      <c r="AC19" s="149"/>
      <c r="AD19" s="149">
        <f t="shared" si="9"/>
        <v>0</v>
      </c>
      <c r="AE19" s="149"/>
      <c r="AF19" s="149">
        <f t="shared" si="10"/>
        <v>0</v>
      </c>
      <c r="AG19" s="149"/>
      <c r="AH19" s="149">
        <f t="shared" si="11"/>
        <v>0</v>
      </c>
      <c r="AI19" s="149"/>
      <c r="AJ19">
        <f t="shared" si="12"/>
        <v>0</v>
      </c>
      <c r="AK19">
        <f t="shared" si="12"/>
        <v>0</v>
      </c>
      <c r="AL19">
        <f t="shared" si="12"/>
        <v>0</v>
      </c>
    </row>
    <row r="20" spans="8:38" hidden="1" x14ac:dyDescent="0.25">
      <c r="H20" s="149">
        <f t="shared" si="13"/>
        <v>0</v>
      </c>
      <c r="I20" s="149"/>
      <c r="J20" s="149">
        <f t="shared" si="13"/>
        <v>0</v>
      </c>
      <c r="K20" s="149"/>
      <c r="L20" s="149">
        <f t="shared" si="0"/>
        <v>0</v>
      </c>
      <c r="M20" s="149"/>
      <c r="N20" s="149">
        <f t="shared" si="1"/>
        <v>0</v>
      </c>
      <c r="O20" s="149"/>
      <c r="P20" s="149">
        <f t="shared" si="2"/>
        <v>0</v>
      </c>
      <c r="Q20" s="149"/>
      <c r="R20" s="149">
        <f t="shared" si="3"/>
        <v>0</v>
      </c>
      <c r="S20" s="149"/>
      <c r="T20" s="149">
        <f t="shared" si="4"/>
        <v>0</v>
      </c>
      <c r="U20" s="149"/>
      <c r="V20" s="149">
        <f t="shared" si="5"/>
        <v>0</v>
      </c>
      <c r="W20" s="149"/>
      <c r="X20" s="149">
        <f t="shared" si="6"/>
        <v>0</v>
      </c>
      <c r="Y20" s="149"/>
      <c r="Z20" s="149">
        <f t="shared" si="7"/>
        <v>0</v>
      </c>
      <c r="AA20" s="149"/>
      <c r="AB20" s="149">
        <f t="shared" si="8"/>
        <v>0</v>
      </c>
      <c r="AC20" s="149"/>
      <c r="AD20" s="149">
        <f t="shared" si="9"/>
        <v>0</v>
      </c>
      <c r="AE20" s="149"/>
      <c r="AF20" s="149">
        <f t="shared" si="10"/>
        <v>0</v>
      </c>
      <c r="AG20" s="149"/>
      <c r="AH20" s="149">
        <f t="shared" si="11"/>
        <v>0</v>
      </c>
      <c r="AI20" s="149"/>
      <c r="AJ20">
        <f t="shared" ref="AJ20:AL35" si="14">IFERROR(AJ120*1,0)</f>
        <v>0</v>
      </c>
      <c r="AK20">
        <f t="shared" si="14"/>
        <v>0</v>
      </c>
      <c r="AL20">
        <f t="shared" si="14"/>
        <v>0</v>
      </c>
    </row>
    <row r="21" spans="8:38" hidden="1" x14ac:dyDescent="0.25">
      <c r="H21" s="149">
        <f t="shared" ref="H21:J36" si="15">ROUND(IFERROR(H121*I121,0),2)</f>
        <v>0</v>
      </c>
      <c r="I21" s="149"/>
      <c r="J21" s="149">
        <f t="shared" si="15"/>
        <v>0</v>
      </c>
      <c r="K21" s="149"/>
      <c r="L21" s="149">
        <f t="shared" si="0"/>
        <v>0</v>
      </c>
      <c r="M21" s="149"/>
      <c r="N21" s="149">
        <f t="shared" si="1"/>
        <v>0</v>
      </c>
      <c r="O21" s="149"/>
      <c r="P21" s="149">
        <f t="shared" si="2"/>
        <v>0</v>
      </c>
      <c r="Q21" s="149"/>
      <c r="R21" s="149">
        <f t="shared" si="3"/>
        <v>0</v>
      </c>
      <c r="S21" s="149"/>
      <c r="T21" s="149">
        <f t="shared" si="4"/>
        <v>0</v>
      </c>
      <c r="U21" s="149"/>
      <c r="V21" s="149">
        <f t="shared" si="5"/>
        <v>0</v>
      </c>
      <c r="W21" s="149"/>
      <c r="X21" s="149">
        <f t="shared" si="6"/>
        <v>0</v>
      </c>
      <c r="Y21" s="149"/>
      <c r="Z21" s="149">
        <f t="shared" si="7"/>
        <v>0</v>
      </c>
      <c r="AA21" s="149"/>
      <c r="AB21" s="149">
        <f t="shared" si="8"/>
        <v>0</v>
      </c>
      <c r="AC21" s="149"/>
      <c r="AD21" s="149">
        <f t="shared" si="9"/>
        <v>0</v>
      </c>
      <c r="AE21" s="149"/>
      <c r="AF21" s="149">
        <f t="shared" si="10"/>
        <v>0</v>
      </c>
      <c r="AG21" s="149"/>
      <c r="AH21" s="149">
        <f t="shared" si="11"/>
        <v>0</v>
      </c>
      <c r="AI21" s="149"/>
      <c r="AJ21">
        <f t="shared" si="14"/>
        <v>0</v>
      </c>
      <c r="AK21">
        <f t="shared" si="14"/>
        <v>0</v>
      </c>
      <c r="AL21">
        <f t="shared" si="14"/>
        <v>0</v>
      </c>
    </row>
    <row r="22" spans="8:38" hidden="1" x14ac:dyDescent="0.25">
      <c r="H22" s="149">
        <f t="shared" si="15"/>
        <v>0</v>
      </c>
      <c r="I22" s="149"/>
      <c r="J22" s="149">
        <f t="shared" si="15"/>
        <v>0</v>
      </c>
      <c r="K22" s="149"/>
      <c r="L22" s="149">
        <f t="shared" si="0"/>
        <v>0</v>
      </c>
      <c r="M22" s="149"/>
      <c r="N22" s="149">
        <f t="shared" si="1"/>
        <v>0</v>
      </c>
      <c r="O22" s="149"/>
      <c r="P22" s="149">
        <f t="shared" si="2"/>
        <v>0</v>
      </c>
      <c r="Q22" s="149"/>
      <c r="R22" s="149">
        <f t="shared" si="3"/>
        <v>0</v>
      </c>
      <c r="S22" s="149"/>
      <c r="T22" s="149">
        <f t="shared" si="4"/>
        <v>0</v>
      </c>
      <c r="U22" s="149"/>
      <c r="V22" s="149">
        <f t="shared" si="5"/>
        <v>0</v>
      </c>
      <c r="W22" s="149"/>
      <c r="X22" s="149">
        <f t="shared" si="6"/>
        <v>0</v>
      </c>
      <c r="Y22" s="149"/>
      <c r="Z22" s="149">
        <f t="shared" si="7"/>
        <v>0</v>
      </c>
      <c r="AA22" s="149"/>
      <c r="AB22" s="149">
        <f t="shared" si="8"/>
        <v>0</v>
      </c>
      <c r="AC22" s="149"/>
      <c r="AD22" s="149">
        <f t="shared" si="9"/>
        <v>0</v>
      </c>
      <c r="AE22" s="149"/>
      <c r="AF22" s="149">
        <f t="shared" si="10"/>
        <v>0</v>
      </c>
      <c r="AG22" s="149"/>
      <c r="AH22" s="149">
        <f t="shared" si="11"/>
        <v>0</v>
      </c>
      <c r="AI22" s="149"/>
      <c r="AJ22">
        <f t="shared" si="14"/>
        <v>0</v>
      </c>
      <c r="AK22">
        <f t="shared" si="14"/>
        <v>0</v>
      </c>
      <c r="AL22">
        <f t="shared" si="14"/>
        <v>0</v>
      </c>
    </row>
    <row r="23" spans="8:38" hidden="1" x14ac:dyDescent="0.25">
      <c r="H23" s="149">
        <f t="shared" si="15"/>
        <v>0</v>
      </c>
      <c r="I23" s="149"/>
      <c r="J23" s="149">
        <f t="shared" si="15"/>
        <v>0</v>
      </c>
      <c r="K23" s="149"/>
      <c r="L23" s="149">
        <f t="shared" si="0"/>
        <v>0</v>
      </c>
      <c r="M23" s="149"/>
      <c r="N23" s="149">
        <f t="shared" si="1"/>
        <v>0</v>
      </c>
      <c r="O23" s="149"/>
      <c r="P23" s="149">
        <f t="shared" si="2"/>
        <v>0</v>
      </c>
      <c r="Q23" s="149"/>
      <c r="R23" s="149">
        <f t="shared" si="3"/>
        <v>0</v>
      </c>
      <c r="S23" s="149"/>
      <c r="T23" s="149">
        <f t="shared" si="4"/>
        <v>0</v>
      </c>
      <c r="U23" s="149"/>
      <c r="V23" s="149">
        <f t="shared" si="5"/>
        <v>0</v>
      </c>
      <c r="W23" s="149"/>
      <c r="X23" s="149">
        <f t="shared" si="6"/>
        <v>0</v>
      </c>
      <c r="Y23" s="149"/>
      <c r="Z23" s="149">
        <f t="shared" si="7"/>
        <v>0</v>
      </c>
      <c r="AA23" s="149"/>
      <c r="AB23" s="149">
        <f t="shared" si="8"/>
        <v>0</v>
      </c>
      <c r="AC23" s="149"/>
      <c r="AD23" s="149">
        <f t="shared" si="9"/>
        <v>0</v>
      </c>
      <c r="AE23" s="149"/>
      <c r="AF23" s="149">
        <f t="shared" si="10"/>
        <v>0</v>
      </c>
      <c r="AG23" s="149"/>
      <c r="AH23" s="149">
        <f t="shared" si="11"/>
        <v>0</v>
      </c>
      <c r="AI23" s="149"/>
      <c r="AJ23">
        <f t="shared" si="14"/>
        <v>0</v>
      </c>
      <c r="AK23">
        <f t="shared" si="14"/>
        <v>0</v>
      </c>
      <c r="AL23">
        <f t="shared" si="14"/>
        <v>0</v>
      </c>
    </row>
    <row r="24" spans="8:38" hidden="1" x14ac:dyDescent="0.25">
      <c r="H24" s="149">
        <f t="shared" si="15"/>
        <v>0</v>
      </c>
      <c r="I24" s="149"/>
      <c r="J24" s="149">
        <f t="shared" si="15"/>
        <v>0</v>
      </c>
      <c r="K24" s="149"/>
      <c r="L24" s="149">
        <f t="shared" si="0"/>
        <v>0</v>
      </c>
      <c r="M24" s="149"/>
      <c r="N24" s="149">
        <f t="shared" si="1"/>
        <v>0</v>
      </c>
      <c r="O24" s="149"/>
      <c r="P24" s="149">
        <f t="shared" si="2"/>
        <v>0</v>
      </c>
      <c r="Q24" s="149"/>
      <c r="R24" s="149">
        <f t="shared" si="3"/>
        <v>0</v>
      </c>
      <c r="S24" s="149"/>
      <c r="T24" s="149">
        <f t="shared" si="4"/>
        <v>0</v>
      </c>
      <c r="U24" s="149"/>
      <c r="V24" s="149">
        <f t="shared" si="5"/>
        <v>0</v>
      </c>
      <c r="W24" s="149"/>
      <c r="X24" s="149">
        <f t="shared" si="6"/>
        <v>0</v>
      </c>
      <c r="Y24" s="149"/>
      <c r="Z24" s="149">
        <f t="shared" si="7"/>
        <v>0</v>
      </c>
      <c r="AA24" s="149"/>
      <c r="AB24" s="149">
        <f t="shared" si="8"/>
        <v>0</v>
      </c>
      <c r="AC24" s="149"/>
      <c r="AD24" s="149">
        <f t="shared" si="9"/>
        <v>0</v>
      </c>
      <c r="AE24" s="149"/>
      <c r="AF24" s="149">
        <f t="shared" si="10"/>
        <v>0</v>
      </c>
      <c r="AG24" s="149"/>
      <c r="AH24" s="149">
        <f t="shared" si="11"/>
        <v>0</v>
      </c>
      <c r="AI24" s="149"/>
      <c r="AJ24">
        <f t="shared" si="14"/>
        <v>0</v>
      </c>
      <c r="AK24">
        <f t="shared" si="14"/>
        <v>0</v>
      </c>
      <c r="AL24">
        <f t="shared" si="14"/>
        <v>0</v>
      </c>
    </row>
    <row r="25" spans="8:38" hidden="1" x14ac:dyDescent="0.25">
      <c r="H25" s="149">
        <f t="shared" si="15"/>
        <v>0</v>
      </c>
      <c r="I25" s="149"/>
      <c r="J25" s="149">
        <f t="shared" si="15"/>
        <v>0</v>
      </c>
      <c r="K25" s="149"/>
      <c r="L25" s="149">
        <f t="shared" si="0"/>
        <v>0</v>
      </c>
      <c r="M25" s="149"/>
      <c r="N25" s="149">
        <f t="shared" si="1"/>
        <v>0</v>
      </c>
      <c r="O25" s="149"/>
      <c r="P25" s="149">
        <f t="shared" si="2"/>
        <v>0</v>
      </c>
      <c r="Q25" s="149"/>
      <c r="R25" s="149">
        <f t="shared" si="3"/>
        <v>0</v>
      </c>
      <c r="S25" s="149"/>
      <c r="T25" s="149">
        <f t="shared" si="4"/>
        <v>0</v>
      </c>
      <c r="U25" s="149"/>
      <c r="V25" s="149">
        <f t="shared" si="5"/>
        <v>0</v>
      </c>
      <c r="W25" s="149"/>
      <c r="X25" s="149">
        <f t="shared" si="6"/>
        <v>0</v>
      </c>
      <c r="Y25" s="149"/>
      <c r="Z25" s="149">
        <f t="shared" si="7"/>
        <v>0</v>
      </c>
      <c r="AA25" s="149"/>
      <c r="AB25" s="149">
        <f t="shared" si="8"/>
        <v>0</v>
      </c>
      <c r="AC25" s="149"/>
      <c r="AD25" s="149">
        <f t="shared" si="9"/>
        <v>0</v>
      </c>
      <c r="AE25" s="149"/>
      <c r="AF25" s="149">
        <f t="shared" si="10"/>
        <v>0</v>
      </c>
      <c r="AG25" s="149"/>
      <c r="AH25" s="149">
        <f t="shared" si="11"/>
        <v>0</v>
      </c>
      <c r="AI25" s="149"/>
      <c r="AJ25">
        <f t="shared" si="14"/>
        <v>0</v>
      </c>
      <c r="AK25">
        <f t="shared" si="14"/>
        <v>0</v>
      </c>
      <c r="AL25">
        <f t="shared" si="14"/>
        <v>0</v>
      </c>
    </row>
    <row r="26" spans="8:38" hidden="1" x14ac:dyDescent="0.25">
      <c r="H26" s="149">
        <f t="shared" si="15"/>
        <v>0</v>
      </c>
      <c r="I26" s="149"/>
      <c r="J26" s="149">
        <f t="shared" si="15"/>
        <v>0</v>
      </c>
      <c r="K26" s="149"/>
      <c r="L26" s="149">
        <f t="shared" si="0"/>
        <v>0</v>
      </c>
      <c r="M26" s="149"/>
      <c r="N26" s="149">
        <f t="shared" si="1"/>
        <v>0</v>
      </c>
      <c r="O26" s="149"/>
      <c r="P26" s="149">
        <f t="shared" si="2"/>
        <v>0</v>
      </c>
      <c r="Q26" s="149"/>
      <c r="R26" s="149">
        <f t="shared" si="3"/>
        <v>0</v>
      </c>
      <c r="S26" s="149"/>
      <c r="T26" s="149">
        <f t="shared" si="4"/>
        <v>0</v>
      </c>
      <c r="U26" s="149"/>
      <c r="V26" s="149">
        <f t="shared" si="5"/>
        <v>0</v>
      </c>
      <c r="W26" s="149"/>
      <c r="X26" s="149">
        <f t="shared" si="6"/>
        <v>0</v>
      </c>
      <c r="Y26" s="149"/>
      <c r="Z26" s="149">
        <f t="shared" si="7"/>
        <v>0</v>
      </c>
      <c r="AA26" s="149"/>
      <c r="AB26" s="149">
        <f t="shared" si="8"/>
        <v>0</v>
      </c>
      <c r="AC26" s="149"/>
      <c r="AD26" s="149">
        <f t="shared" si="9"/>
        <v>0</v>
      </c>
      <c r="AE26" s="149"/>
      <c r="AF26" s="149">
        <f t="shared" si="10"/>
        <v>0</v>
      </c>
      <c r="AG26" s="149"/>
      <c r="AH26" s="149">
        <f t="shared" si="11"/>
        <v>0</v>
      </c>
      <c r="AI26" s="149"/>
      <c r="AJ26">
        <f t="shared" si="14"/>
        <v>0</v>
      </c>
      <c r="AK26">
        <f t="shared" si="14"/>
        <v>0</v>
      </c>
      <c r="AL26">
        <f t="shared" si="14"/>
        <v>0</v>
      </c>
    </row>
    <row r="27" spans="8:38" hidden="1" x14ac:dyDescent="0.25">
      <c r="H27" s="149">
        <f t="shared" si="15"/>
        <v>0</v>
      </c>
      <c r="I27" s="149"/>
      <c r="J27" s="149">
        <f t="shared" si="15"/>
        <v>0</v>
      </c>
      <c r="K27" s="149"/>
      <c r="L27" s="149">
        <f t="shared" si="0"/>
        <v>0</v>
      </c>
      <c r="M27" s="149"/>
      <c r="N27" s="149">
        <f t="shared" si="1"/>
        <v>0</v>
      </c>
      <c r="O27" s="149"/>
      <c r="P27" s="149">
        <f t="shared" si="2"/>
        <v>0</v>
      </c>
      <c r="Q27" s="149"/>
      <c r="R27" s="149">
        <f t="shared" si="3"/>
        <v>0</v>
      </c>
      <c r="S27" s="149"/>
      <c r="T27" s="149">
        <f t="shared" si="4"/>
        <v>0</v>
      </c>
      <c r="U27" s="149"/>
      <c r="V27" s="149">
        <f t="shared" si="5"/>
        <v>0</v>
      </c>
      <c r="W27" s="149"/>
      <c r="X27" s="149">
        <f t="shared" si="6"/>
        <v>0</v>
      </c>
      <c r="Y27" s="149"/>
      <c r="Z27" s="149">
        <f t="shared" si="7"/>
        <v>0</v>
      </c>
      <c r="AA27" s="149"/>
      <c r="AB27" s="149">
        <f t="shared" si="8"/>
        <v>0</v>
      </c>
      <c r="AC27" s="149"/>
      <c r="AD27" s="149">
        <f t="shared" si="9"/>
        <v>0</v>
      </c>
      <c r="AE27" s="149"/>
      <c r="AF27" s="149">
        <f t="shared" si="10"/>
        <v>0</v>
      </c>
      <c r="AG27" s="149"/>
      <c r="AH27" s="149">
        <f t="shared" si="11"/>
        <v>0</v>
      </c>
      <c r="AI27" s="149"/>
      <c r="AJ27">
        <f t="shared" si="14"/>
        <v>0</v>
      </c>
      <c r="AK27">
        <f t="shared" si="14"/>
        <v>0</v>
      </c>
      <c r="AL27">
        <f t="shared" si="14"/>
        <v>0</v>
      </c>
    </row>
    <row r="28" spans="8:38" hidden="1" x14ac:dyDescent="0.25">
      <c r="H28" s="149">
        <f t="shared" si="15"/>
        <v>0</v>
      </c>
      <c r="I28" s="149"/>
      <c r="J28" s="149">
        <f t="shared" si="15"/>
        <v>0</v>
      </c>
      <c r="K28" s="149"/>
      <c r="L28" s="149">
        <f t="shared" si="0"/>
        <v>0</v>
      </c>
      <c r="M28" s="149"/>
      <c r="N28" s="149">
        <f t="shared" si="1"/>
        <v>0</v>
      </c>
      <c r="O28" s="149"/>
      <c r="P28" s="149">
        <f t="shared" si="2"/>
        <v>0</v>
      </c>
      <c r="Q28" s="149"/>
      <c r="R28" s="149">
        <f t="shared" si="3"/>
        <v>0</v>
      </c>
      <c r="S28" s="149"/>
      <c r="T28" s="149">
        <f t="shared" si="4"/>
        <v>0</v>
      </c>
      <c r="U28" s="149"/>
      <c r="V28" s="149">
        <f t="shared" si="5"/>
        <v>0</v>
      </c>
      <c r="W28" s="149"/>
      <c r="X28" s="149">
        <f t="shared" si="6"/>
        <v>0</v>
      </c>
      <c r="Y28" s="149"/>
      <c r="Z28" s="149">
        <f t="shared" si="7"/>
        <v>0</v>
      </c>
      <c r="AA28" s="149"/>
      <c r="AB28" s="149">
        <f t="shared" si="8"/>
        <v>0</v>
      </c>
      <c r="AC28" s="149"/>
      <c r="AD28" s="149">
        <f t="shared" si="9"/>
        <v>0</v>
      </c>
      <c r="AE28" s="149"/>
      <c r="AF28" s="149">
        <f t="shared" si="10"/>
        <v>0</v>
      </c>
      <c r="AG28" s="149"/>
      <c r="AH28" s="149">
        <f t="shared" si="11"/>
        <v>0</v>
      </c>
      <c r="AI28" s="149"/>
      <c r="AJ28">
        <f t="shared" si="14"/>
        <v>0</v>
      </c>
      <c r="AK28">
        <f t="shared" si="14"/>
        <v>0</v>
      </c>
      <c r="AL28">
        <f t="shared" si="14"/>
        <v>0</v>
      </c>
    </row>
    <row r="29" spans="8:38" hidden="1" x14ac:dyDescent="0.25">
      <c r="H29" s="149">
        <f t="shared" si="15"/>
        <v>0</v>
      </c>
      <c r="I29" s="149"/>
      <c r="J29" s="149">
        <f t="shared" si="15"/>
        <v>0</v>
      </c>
      <c r="K29" s="149"/>
      <c r="L29" s="149">
        <f t="shared" si="0"/>
        <v>0</v>
      </c>
      <c r="M29" s="149"/>
      <c r="N29" s="149">
        <f t="shared" si="1"/>
        <v>0</v>
      </c>
      <c r="O29" s="149"/>
      <c r="P29" s="149">
        <f t="shared" si="2"/>
        <v>0</v>
      </c>
      <c r="Q29" s="149"/>
      <c r="R29" s="149">
        <f t="shared" si="3"/>
        <v>0</v>
      </c>
      <c r="S29" s="149"/>
      <c r="T29" s="149">
        <f t="shared" si="4"/>
        <v>0</v>
      </c>
      <c r="U29" s="149"/>
      <c r="V29" s="149">
        <f t="shared" si="5"/>
        <v>0</v>
      </c>
      <c r="W29" s="149"/>
      <c r="X29" s="149">
        <f t="shared" si="6"/>
        <v>0</v>
      </c>
      <c r="Y29" s="149"/>
      <c r="Z29" s="149">
        <f t="shared" si="7"/>
        <v>0</v>
      </c>
      <c r="AA29" s="149"/>
      <c r="AB29" s="149">
        <f t="shared" si="8"/>
        <v>0</v>
      </c>
      <c r="AC29" s="149"/>
      <c r="AD29" s="149">
        <f t="shared" si="9"/>
        <v>0</v>
      </c>
      <c r="AE29" s="149"/>
      <c r="AF29" s="149">
        <f t="shared" si="10"/>
        <v>0</v>
      </c>
      <c r="AG29" s="149"/>
      <c r="AH29" s="149">
        <f t="shared" si="11"/>
        <v>0</v>
      </c>
      <c r="AI29" s="149"/>
      <c r="AJ29">
        <f t="shared" si="14"/>
        <v>0</v>
      </c>
      <c r="AK29">
        <f t="shared" si="14"/>
        <v>0</v>
      </c>
      <c r="AL29">
        <f t="shared" si="14"/>
        <v>0</v>
      </c>
    </row>
    <row r="30" spans="8:38" hidden="1" x14ac:dyDescent="0.25">
      <c r="H30" s="149">
        <f t="shared" si="15"/>
        <v>0</v>
      </c>
      <c r="I30" s="149"/>
      <c r="J30" s="149">
        <f t="shared" si="15"/>
        <v>0</v>
      </c>
      <c r="K30" s="149"/>
      <c r="L30" s="149">
        <f t="shared" si="0"/>
        <v>0</v>
      </c>
      <c r="M30" s="149"/>
      <c r="N30" s="149">
        <f t="shared" si="1"/>
        <v>0</v>
      </c>
      <c r="O30" s="149"/>
      <c r="P30" s="149">
        <f t="shared" si="2"/>
        <v>0</v>
      </c>
      <c r="Q30" s="149"/>
      <c r="R30" s="149">
        <f t="shared" si="3"/>
        <v>0</v>
      </c>
      <c r="S30" s="149"/>
      <c r="T30" s="149">
        <f t="shared" si="4"/>
        <v>0</v>
      </c>
      <c r="U30" s="149"/>
      <c r="V30" s="149">
        <f t="shared" si="5"/>
        <v>0</v>
      </c>
      <c r="W30" s="149"/>
      <c r="X30" s="149">
        <f t="shared" si="6"/>
        <v>0</v>
      </c>
      <c r="Y30" s="149"/>
      <c r="Z30" s="149">
        <f t="shared" si="7"/>
        <v>0</v>
      </c>
      <c r="AA30" s="149"/>
      <c r="AB30" s="149">
        <f t="shared" si="8"/>
        <v>0</v>
      </c>
      <c r="AC30" s="149"/>
      <c r="AD30" s="149">
        <f t="shared" si="9"/>
        <v>0</v>
      </c>
      <c r="AE30" s="149"/>
      <c r="AF30" s="149">
        <f t="shared" si="10"/>
        <v>0</v>
      </c>
      <c r="AG30" s="149"/>
      <c r="AH30" s="149">
        <f t="shared" si="11"/>
        <v>0</v>
      </c>
      <c r="AI30" s="149"/>
      <c r="AJ30">
        <f t="shared" si="14"/>
        <v>0</v>
      </c>
      <c r="AK30">
        <f t="shared" si="14"/>
        <v>0</v>
      </c>
      <c r="AL30">
        <f t="shared" si="14"/>
        <v>0</v>
      </c>
    </row>
    <row r="31" spans="8:38" hidden="1" x14ac:dyDescent="0.25">
      <c r="H31" s="149">
        <f t="shared" si="15"/>
        <v>0</v>
      </c>
      <c r="I31" s="149"/>
      <c r="J31" s="149">
        <f t="shared" si="15"/>
        <v>0</v>
      </c>
      <c r="K31" s="149"/>
      <c r="L31" s="149">
        <f t="shared" si="0"/>
        <v>0</v>
      </c>
      <c r="M31" s="149"/>
      <c r="N31" s="149">
        <f t="shared" si="1"/>
        <v>0</v>
      </c>
      <c r="O31" s="149"/>
      <c r="P31" s="149">
        <f t="shared" si="2"/>
        <v>0</v>
      </c>
      <c r="Q31" s="149"/>
      <c r="R31" s="149">
        <f t="shared" si="3"/>
        <v>0</v>
      </c>
      <c r="S31" s="149"/>
      <c r="T31" s="149">
        <f t="shared" si="4"/>
        <v>0</v>
      </c>
      <c r="U31" s="149"/>
      <c r="V31" s="149">
        <f t="shared" si="5"/>
        <v>0</v>
      </c>
      <c r="W31" s="149"/>
      <c r="X31" s="149">
        <f t="shared" si="6"/>
        <v>0</v>
      </c>
      <c r="Y31" s="149"/>
      <c r="Z31" s="149">
        <f t="shared" si="7"/>
        <v>0</v>
      </c>
      <c r="AA31" s="149"/>
      <c r="AB31" s="149">
        <f t="shared" si="8"/>
        <v>0</v>
      </c>
      <c r="AC31" s="149"/>
      <c r="AD31" s="149">
        <f t="shared" si="9"/>
        <v>0</v>
      </c>
      <c r="AE31" s="149"/>
      <c r="AF31" s="149">
        <f t="shared" si="10"/>
        <v>0</v>
      </c>
      <c r="AG31" s="149"/>
      <c r="AH31" s="149">
        <f t="shared" si="11"/>
        <v>0</v>
      </c>
      <c r="AI31" s="149"/>
      <c r="AJ31">
        <f t="shared" si="14"/>
        <v>0</v>
      </c>
      <c r="AK31">
        <f t="shared" si="14"/>
        <v>0</v>
      </c>
      <c r="AL31">
        <f t="shared" si="14"/>
        <v>0</v>
      </c>
    </row>
    <row r="32" spans="8:38" hidden="1" x14ac:dyDescent="0.25">
      <c r="H32" s="149">
        <f t="shared" si="15"/>
        <v>0</v>
      </c>
      <c r="I32" s="149"/>
      <c r="J32" s="149">
        <f t="shared" si="15"/>
        <v>0</v>
      </c>
      <c r="K32" s="149"/>
      <c r="L32" s="149">
        <f t="shared" si="0"/>
        <v>0</v>
      </c>
      <c r="M32" s="149"/>
      <c r="N32" s="149">
        <f t="shared" si="1"/>
        <v>0</v>
      </c>
      <c r="O32" s="149"/>
      <c r="P32" s="149">
        <f t="shared" si="2"/>
        <v>0</v>
      </c>
      <c r="Q32" s="149"/>
      <c r="R32" s="149">
        <f t="shared" si="3"/>
        <v>0</v>
      </c>
      <c r="S32" s="149"/>
      <c r="T32" s="149">
        <f t="shared" si="4"/>
        <v>0</v>
      </c>
      <c r="U32" s="149"/>
      <c r="V32" s="149">
        <f t="shared" si="5"/>
        <v>0</v>
      </c>
      <c r="W32" s="149"/>
      <c r="X32" s="149">
        <f t="shared" si="6"/>
        <v>0</v>
      </c>
      <c r="Y32" s="149"/>
      <c r="Z32" s="149">
        <f t="shared" si="7"/>
        <v>0</v>
      </c>
      <c r="AA32" s="149"/>
      <c r="AB32" s="149">
        <f t="shared" si="8"/>
        <v>0</v>
      </c>
      <c r="AC32" s="149"/>
      <c r="AD32" s="149">
        <f t="shared" si="9"/>
        <v>0</v>
      </c>
      <c r="AE32" s="149"/>
      <c r="AF32" s="149">
        <f t="shared" si="10"/>
        <v>0</v>
      </c>
      <c r="AG32" s="149"/>
      <c r="AH32" s="149">
        <f t="shared" si="11"/>
        <v>0</v>
      </c>
      <c r="AI32" s="149"/>
      <c r="AJ32">
        <f t="shared" si="14"/>
        <v>0</v>
      </c>
      <c r="AK32">
        <f t="shared" si="14"/>
        <v>0</v>
      </c>
      <c r="AL32">
        <f t="shared" si="14"/>
        <v>0</v>
      </c>
    </row>
    <row r="33" spans="8:38" hidden="1" x14ac:dyDescent="0.25">
      <c r="H33" s="149">
        <f t="shared" si="15"/>
        <v>0</v>
      </c>
      <c r="I33" s="149"/>
      <c r="J33" s="149">
        <f t="shared" si="15"/>
        <v>0</v>
      </c>
      <c r="K33" s="149"/>
      <c r="L33" s="149">
        <f t="shared" si="0"/>
        <v>0</v>
      </c>
      <c r="M33" s="149"/>
      <c r="N33" s="149">
        <f t="shared" si="1"/>
        <v>0</v>
      </c>
      <c r="O33" s="149"/>
      <c r="P33" s="149">
        <f t="shared" si="2"/>
        <v>0</v>
      </c>
      <c r="Q33" s="149"/>
      <c r="R33" s="149">
        <f t="shared" si="3"/>
        <v>0</v>
      </c>
      <c r="S33" s="149"/>
      <c r="T33" s="149">
        <f t="shared" si="4"/>
        <v>0</v>
      </c>
      <c r="U33" s="149"/>
      <c r="V33" s="149">
        <f t="shared" si="5"/>
        <v>0</v>
      </c>
      <c r="W33" s="149"/>
      <c r="X33" s="149">
        <f t="shared" si="6"/>
        <v>0</v>
      </c>
      <c r="Y33" s="149"/>
      <c r="Z33" s="149">
        <f t="shared" si="7"/>
        <v>0</v>
      </c>
      <c r="AA33" s="149"/>
      <c r="AB33" s="149">
        <f t="shared" si="8"/>
        <v>0</v>
      </c>
      <c r="AC33" s="149"/>
      <c r="AD33" s="149">
        <f t="shared" si="9"/>
        <v>0</v>
      </c>
      <c r="AE33" s="149"/>
      <c r="AF33" s="149">
        <f t="shared" si="10"/>
        <v>0</v>
      </c>
      <c r="AG33" s="149"/>
      <c r="AH33" s="149">
        <f t="shared" si="11"/>
        <v>0</v>
      </c>
      <c r="AI33" s="149"/>
      <c r="AJ33">
        <f t="shared" si="14"/>
        <v>0</v>
      </c>
      <c r="AK33">
        <f t="shared" si="14"/>
        <v>0</v>
      </c>
      <c r="AL33">
        <f t="shared" si="14"/>
        <v>0</v>
      </c>
    </row>
    <row r="34" spans="8:38" hidden="1" x14ac:dyDescent="0.25">
      <c r="H34" s="149">
        <f t="shared" si="15"/>
        <v>0</v>
      </c>
      <c r="I34" s="149"/>
      <c r="J34" s="149">
        <f t="shared" si="15"/>
        <v>0</v>
      </c>
      <c r="K34" s="149"/>
      <c r="L34" s="149">
        <f t="shared" si="0"/>
        <v>0</v>
      </c>
      <c r="M34" s="149"/>
      <c r="N34" s="149">
        <f t="shared" si="1"/>
        <v>0</v>
      </c>
      <c r="O34" s="149"/>
      <c r="P34" s="149">
        <f t="shared" si="2"/>
        <v>0</v>
      </c>
      <c r="Q34" s="149"/>
      <c r="R34" s="149">
        <f t="shared" si="3"/>
        <v>0</v>
      </c>
      <c r="S34" s="149"/>
      <c r="T34" s="149">
        <f t="shared" si="4"/>
        <v>0</v>
      </c>
      <c r="U34" s="149"/>
      <c r="V34" s="149">
        <f t="shared" si="5"/>
        <v>0</v>
      </c>
      <c r="W34" s="149"/>
      <c r="X34" s="149">
        <f t="shared" si="6"/>
        <v>0</v>
      </c>
      <c r="Y34" s="149"/>
      <c r="Z34" s="149">
        <f t="shared" si="7"/>
        <v>0</v>
      </c>
      <c r="AA34" s="149"/>
      <c r="AB34" s="149">
        <f t="shared" si="8"/>
        <v>0</v>
      </c>
      <c r="AC34" s="149"/>
      <c r="AD34" s="149">
        <f t="shared" si="9"/>
        <v>0</v>
      </c>
      <c r="AE34" s="149"/>
      <c r="AF34" s="149">
        <f t="shared" si="10"/>
        <v>0</v>
      </c>
      <c r="AG34" s="149"/>
      <c r="AH34" s="149">
        <f t="shared" si="11"/>
        <v>0</v>
      </c>
      <c r="AI34" s="149"/>
      <c r="AJ34">
        <f t="shared" si="14"/>
        <v>0</v>
      </c>
      <c r="AK34">
        <f t="shared" si="14"/>
        <v>0</v>
      </c>
      <c r="AL34">
        <f t="shared" si="14"/>
        <v>0</v>
      </c>
    </row>
    <row r="35" spans="8:38" hidden="1" x14ac:dyDescent="0.25">
      <c r="H35" s="149">
        <f t="shared" si="15"/>
        <v>0</v>
      </c>
      <c r="I35" s="149"/>
      <c r="J35" s="149">
        <f t="shared" si="15"/>
        <v>0</v>
      </c>
      <c r="K35" s="149"/>
      <c r="L35" s="149">
        <f t="shared" si="0"/>
        <v>0</v>
      </c>
      <c r="M35" s="149"/>
      <c r="N35" s="149">
        <f t="shared" si="1"/>
        <v>0</v>
      </c>
      <c r="O35" s="149"/>
      <c r="P35" s="149">
        <f t="shared" si="2"/>
        <v>0</v>
      </c>
      <c r="Q35" s="149"/>
      <c r="R35" s="149">
        <f t="shared" si="3"/>
        <v>0</v>
      </c>
      <c r="S35" s="149"/>
      <c r="T35" s="149">
        <f t="shared" si="4"/>
        <v>0</v>
      </c>
      <c r="U35" s="149"/>
      <c r="V35" s="149">
        <f t="shared" si="5"/>
        <v>0</v>
      </c>
      <c r="W35" s="149"/>
      <c r="X35" s="149">
        <f t="shared" si="6"/>
        <v>0</v>
      </c>
      <c r="Y35" s="149"/>
      <c r="Z35" s="149">
        <f t="shared" si="7"/>
        <v>0</v>
      </c>
      <c r="AA35" s="149"/>
      <c r="AB35" s="149">
        <f t="shared" si="8"/>
        <v>0</v>
      </c>
      <c r="AC35" s="149"/>
      <c r="AD35" s="149">
        <f t="shared" si="9"/>
        <v>0</v>
      </c>
      <c r="AE35" s="149"/>
      <c r="AF35" s="149">
        <f t="shared" si="10"/>
        <v>0</v>
      </c>
      <c r="AG35" s="149"/>
      <c r="AH35" s="149">
        <f t="shared" si="11"/>
        <v>0</v>
      </c>
      <c r="AI35" s="149"/>
      <c r="AJ35">
        <f t="shared" si="14"/>
        <v>0</v>
      </c>
      <c r="AK35">
        <f t="shared" si="14"/>
        <v>0</v>
      </c>
      <c r="AL35">
        <f t="shared" si="14"/>
        <v>0</v>
      </c>
    </row>
    <row r="36" spans="8:38" hidden="1" x14ac:dyDescent="0.25">
      <c r="H36" s="149">
        <f t="shared" si="15"/>
        <v>0</v>
      </c>
      <c r="I36" s="149"/>
      <c r="J36" s="149">
        <f t="shared" si="15"/>
        <v>0</v>
      </c>
      <c r="K36" s="149"/>
      <c r="L36" s="149">
        <f t="shared" si="0"/>
        <v>0</v>
      </c>
      <c r="M36" s="149"/>
      <c r="N36" s="149">
        <f t="shared" si="1"/>
        <v>0</v>
      </c>
      <c r="O36" s="149"/>
      <c r="P36" s="149">
        <f t="shared" si="2"/>
        <v>0</v>
      </c>
      <c r="Q36" s="149"/>
      <c r="R36" s="149">
        <f t="shared" si="3"/>
        <v>0</v>
      </c>
      <c r="S36" s="149"/>
      <c r="T36" s="149">
        <f t="shared" si="4"/>
        <v>0</v>
      </c>
      <c r="U36" s="149"/>
      <c r="V36" s="149">
        <f t="shared" si="5"/>
        <v>0</v>
      </c>
      <c r="W36" s="149"/>
      <c r="X36" s="149">
        <f t="shared" si="6"/>
        <v>0</v>
      </c>
      <c r="Y36" s="149"/>
      <c r="Z36" s="149">
        <f t="shared" si="7"/>
        <v>0</v>
      </c>
      <c r="AA36" s="149"/>
      <c r="AB36" s="149">
        <f t="shared" si="8"/>
        <v>0</v>
      </c>
      <c r="AC36" s="149"/>
      <c r="AD36" s="149">
        <f t="shared" si="9"/>
        <v>0</v>
      </c>
      <c r="AE36" s="149"/>
      <c r="AF36" s="149">
        <f t="shared" si="10"/>
        <v>0</v>
      </c>
      <c r="AG36" s="149"/>
      <c r="AH36" s="149">
        <f t="shared" si="11"/>
        <v>0</v>
      </c>
      <c r="AI36" s="149"/>
      <c r="AJ36">
        <f t="shared" ref="AJ36:AL51" si="16">IFERROR(AJ136*1,0)</f>
        <v>0</v>
      </c>
      <c r="AK36">
        <f t="shared" si="16"/>
        <v>0</v>
      </c>
      <c r="AL36">
        <f t="shared" si="16"/>
        <v>0</v>
      </c>
    </row>
    <row r="37" spans="8:38" hidden="1" x14ac:dyDescent="0.25">
      <c r="H37" s="149">
        <f t="shared" ref="H37:J52" si="17">ROUND(IFERROR(H137*I137,0),2)</f>
        <v>0</v>
      </c>
      <c r="I37" s="149"/>
      <c r="J37" s="149">
        <f t="shared" si="17"/>
        <v>0</v>
      </c>
      <c r="K37" s="149"/>
      <c r="L37" s="149">
        <f t="shared" si="0"/>
        <v>0</v>
      </c>
      <c r="M37" s="149"/>
      <c r="N37" s="149">
        <f t="shared" si="1"/>
        <v>0</v>
      </c>
      <c r="O37" s="149"/>
      <c r="P37" s="149">
        <f t="shared" si="2"/>
        <v>0</v>
      </c>
      <c r="Q37" s="149"/>
      <c r="R37" s="149">
        <f t="shared" si="3"/>
        <v>0</v>
      </c>
      <c r="S37" s="149"/>
      <c r="T37" s="149">
        <f t="shared" si="4"/>
        <v>0</v>
      </c>
      <c r="U37" s="149"/>
      <c r="V37" s="149">
        <f t="shared" si="5"/>
        <v>0</v>
      </c>
      <c r="W37" s="149"/>
      <c r="X37" s="149">
        <f t="shared" si="6"/>
        <v>0</v>
      </c>
      <c r="Y37" s="149"/>
      <c r="Z37" s="149">
        <f t="shared" si="7"/>
        <v>0</v>
      </c>
      <c r="AA37" s="149"/>
      <c r="AB37" s="149">
        <f t="shared" si="8"/>
        <v>0</v>
      </c>
      <c r="AC37" s="149"/>
      <c r="AD37" s="149">
        <f t="shared" si="9"/>
        <v>0</v>
      </c>
      <c r="AE37" s="149"/>
      <c r="AF37" s="149">
        <f t="shared" si="10"/>
        <v>0</v>
      </c>
      <c r="AG37" s="149"/>
      <c r="AH37" s="149">
        <f t="shared" si="11"/>
        <v>0</v>
      </c>
      <c r="AI37" s="149"/>
      <c r="AJ37">
        <f t="shared" si="16"/>
        <v>0</v>
      </c>
      <c r="AK37">
        <f t="shared" si="16"/>
        <v>0</v>
      </c>
      <c r="AL37">
        <f t="shared" si="16"/>
        <v>0</v>
      </c>
    </row>
    <row r="38" spans="8:38" hidden="1" x14ac:dyDescent="0.25">
      <c r="H38" s="149">
        <f t="shared" si="17"/>
        <v>0</v>
      </c>
      <c r="I38" s="149"/>
      <c r="J38" s="149">
        <f t="shared" si="17"/>
        <v>0</v>
      </c>
      <c r="K38" s="149"/>
      <c r="L38" s="149">
        <f t="shared" si="0"/>
        <v>0</v>
      </c>
      <c r="M38" s="149"/>
      <c r="N38" s="149">
        <f t="shared" si="1"/>
        <v>0</v>
      </c>
      <c r="O38" s="149"/>
      <c r="P38" s="149">
        <f t="shared" si="2"/>
        <v>0</v>
      </c>
      <c r="Q38" s="149"/>
      <c r="R38" s="149">
        <f t="shared" si="3"/>
        <v>0</v>
      </c>
      <c r="S38" s="149"/>
      <c r="T38" s="149">
        <f t="shared" si="4"/>
        <v>0</v>
      </c>
      <c r="U38" s="149"/>
      <c r="V38" s="149">
        <f t="shared" si="5"/>
        <v>0</v>
      </c>
      <c r="W38" s="149"/>
      <c r="X38" s="149">
        <f t="shared" si="6"/>
        <v>0</v>
      </c>
      <c r="Y38" s="149"/>
      <c r="Z38" s="149">
        <f t="shared" si="7"/>
        <v>0</v>
      </c>
      <c r="AA38" s="149"/>
      <c r="AB38" s="149">
        <f t="shared" si="8"/>
        <v>0</v>
      </c>
      <c r="AC38" s="149"/>
      <c r="AD38" s="149">
        <f t="shared" si="9"/>
        <v>0</v>
      </c>
      <c r="AE38" s="149"/>
      <c r="AF38" s="149">
        <f t="shared" si="10"/>
        <v>0</v>
      </c>
      <c r="AG38" s="149"/>
      <c r="AH38" s="149">
        <f t="shared" si="11"/>
        <v>0</v>
      </c>
      <c r="AI38" s="149"/>
      <c r="AJ38">
        <f t="shared" si="16"/>
        <v>0</v>
      </c>
      <c r="AK38">
        <f t="shared" si="16"/>
        <v>0</v>
      </c>
      <c r="AL38">
        <f t="shared" si="16"/>
        <v>0</v>
      </c>
    </row>
    <row r="39" spans="8:38" hidden="1" x14ac:dyDescent="0.25">
      <c r="H39" s="149">
        <f t="shared" si="17"/>
        <v>0</v>
      </c>
      <c r="I39" s="149"/>
      <c r="J39" s="149">
        <f t="shared" si="17"/>
        <v>0</v>
      </c>
      <c r="K39" s="149"/>
      <c r="L39" s="149">
        <f t="shared" si="0"/>
        <v>0</v>
      </c>
      <c r="M39" s="149"/>
      <c r="N39" s="149">
        <f t="shared" si="1"/>
        <v>0</v>
      </c>
      <c r="O39" s="149"/>
      <c r="P39" s="149">
        <f t="shared" si="2"/>
        <v>0</v>
      </c>
      <c r="Q39" s="149"/>
      <c r="R39" s="149">
        <f t="shared" si="3"/>
        <v>0</v>
      </c>
      <c r="S39" s="149"/>
      <c r="T39" s="149">
        <f t="shared" si="4"/>
        <v>0</v>
      </c>
      <c r="U39" s="149"/>
      <c r="V39" s="149">
        <f t="shared" si="5"/>
        <v>0</v>
      </c>
      <c r="W39" s="149"/>
      <c r="X39" s="149">
        <f t="shared" si="6"/>
        <v>0</v>
      </c>
      <c r="Y39" s="149"/>
      <c r="Z39" s="149">
        <f t="shared" si="7"/>
        <v>0</v>
      </c>
      <c r="AA39" s="149"/>
      <c r="AB39" s="149">
        <f t="shared" si="8"/>
        <v>0</v>
      </c>
      <c r="AC39" s="149"/>
      <c r="AD39" s="149">
        <f t="shared" si="9"/>
        <v>0</v>
      </c>
      <c r="AE39" s="149"/>
      <c r="AF39" s="149">
        <f t="shared" si="10"/>
        <v>0</v>
      </c>
      <c r="AG39" s="149"/>
      <c r="AH39" s="149">
        <f t="shared" si="11"/>
        <v>0</v>
      </c>
      <c r="AI39" s="149"/>
      <c r="AJ39">
        <f t="shared" si="16"/>
        <v>0</v>
      </c>
      <c r="AK39">
        <f t="shared" si="16"/>
        <v>0</v>
      </c>
      <c r="AL39">
        <f t="shared" si="16"/>
        <v>0</v>
      </c>
    </row>
    <row r="40" spans="8:38" hidden="1" x14ac:dyDescent="0.25">
      <c r="H40" s="149">
        <f t="shared" si="17"/>
        <v>0</v>
      </c>
      <c r="I40" s="149"/>
      <c r="J40" s="149">
        <f t="shared" si="17"/>
        <v>0</v>
      </c>
      <c r="K40" s="149"/>
      <c r="L40" s="149">
        <f t="shared" si="0"/>
        <v>0</v>
      </c>
      <c r="M40" s="149"/>
      <c r="N40" s="149">
        <f t="shared" si="1"/>
        <v>0</v>
      </c>
      <c r="O40" s="149"/>
      <c r="P40" s="149">
        <f t="shared" si="2"/>
        <v>0</v>
      </c>
      <c r="Q40" s="149"/>
      <c r="R40" s="149">
        <f t="shared" si="3"/>
        <v>0</v>
      </c>
      <c r="S40" s="149"/>
      <c r="T40" s="149">
        <f t="shared" si="4"/>
        <v>0</v>
      </c>
      <c r="U40" s="149"/>
      <c r="V40" s="149">
        <f t="shared" si="5"/>
        <v>0</v>
      </c>
      <c r="W40" s="149"/>
      <c r="X40" s="149">
        <f t="shared" si="6"/>
        <v>0</v>
      </c>
      <c r="Y40" s="149"/>
      <c r="Z40" s="149">
        <f t="shared" si="7"/>
        <v>0</v>
      </c>
      <c r="AA40" s="149"/>
      <c r="AB40" s="149">
        <f t="shared" si="8"/>
        <v>0</v>
      </c>
      <c r="AC40" s="149"/>
      <c r="AD40" s="149">
        <f t="shared" si="9"/>
        <v>0</v>
      </c>
      <c r="AE40" s="149"/>
      <c r="AF40" s="149">
        <f t="shared" si="10"/>
        <v>0</v>
      </c>
      <c r="AG40" s="149"/>
      <c r="AH40" s="149">
        <f t="shared" si="11"/>
        <v>0</v>
      </c>
      <c r="AI40" s="149"/>
      <c r="AJ40">
        <f t="shared" si="16"/>
        <v>0</v>
      </c>
      <c r="AK40">
        <f t="shared" si="16"/>
        <v>0</v>
      </c>
      <c r="AL40">
        <f t="shared" si="16"/>
        <v>0</v>
      </c>
    </row>
    <row r="41" spans="8:38" hidden="1" x14ac:dyDescent="0.25">
      <c r="H41" s="149">
        <f t="shared" si="17"/>
        <v>0</v>
      </c>
      <c r="I41" s="149"/>
      <c r="J41" s="149">
        <f t="shared" si="17"/>
        <v>0</v>
      </c>
      <c r="K41" s="149"/>
      <c r="L41" s="149">
        <f t="shared" si="0"/>
        <v>0</v>
      </c>
      <c r="M41" s="149"/>
      <c r="N41" s="149">
        <f t="shared" si="1"/>
        <v>0</v>
      </c>
      <c r="O41" s="149"/>
      <c r="P41" s="149">
        <f t="shared" si="2"/>
        <v>0</v>
      </c>
      <c r="Q41" s="149"/>
      <c r="R41" s="149">
        <f t="shared" si="3"/>
        <v>0</v>
      </c>
      <c r="S41" s="149"/>
      <c r="T41" s="149">
        <f t="shared" si="4"/>
        <v>0</v>
      </c>
      <c r="U41" s="149"/>
      <c r="V41" s="149">
        <f t="shared" si="5"/>
        <v>0</v>
      </c>
      <c r="W41" s="149"/>
      <c r="X41" s="149">
        <f t="shared" si="6"/>
        <v>0</v>
      </c>
      <c r="Y41" s="149"/>
      <c r="Z41" s="149">
        <f t="shared" si="7"/>
        <v>0</v>
      </c>
      <c r="AA41" s="149"/>
      <c r="AB41" s="149">
        <f t="shared" si="8"/>
        <v>0</v>
      </c>
      <c r="AC41" s="149"/>
      <c r="AD41" s="149">
        <f t="shared" si="9"/>
        <v>0</v>
      </c>
      <c r="AE41" s="149"/>
      <c r="AF41" s="149">
        <f t="shared" si="10"/>
        <v>0</v>
      </c>
      <c r="AG41" s="149"/>
      <c r="AH41" s="149">
        <f t="shared" si="11"/>
        <v>0</v>
      </c>
      <c r="AI41" s="149"/>
      <c r="AJ41">
        <f t="shared" si="16"/>
        <v>0</v>
      </c>
      <c r="AK41">
        <f t="shared" si="16"/>
        <v>0</v>
      </c>
      <c r="AL41">
        <f t="shared" si="16"/>
        <v>0</v>
      </c>
    </row>
    <row r="42" spans="8:38" hidden="1" x14ac:dyDescent="0.25">
      <c r="H42" s="149">
        <f t="shared" si="17"/>
        <v>0</v>
      </c>
      <c r="I42" s="149"/>
      <c r="J42" s="149">
        <f t="shared" si="17"/>
        <v>0</v>
      </c>
      <c r="K42" s="149"/>
      <c r="L42" s="149">
        <f t="shared" si="0"/>
        <v>0</v>
      </c>
      <c r="M42" s="149"/>
      <c r="N42" s="149">
        <f t="shared" si="1"/>
        <v>0</v>
      </c>
      <c r="O42" s="149"/>
      <c r="P42" s="149">
        <f t="shared" si="2"/>
        <v>0</v>
      </c>
      <c r="Q42" s="149"/>
      <c r="R42" s="149">
        <f t="shared" si="3"/>
        <v>0</v>
      </c>
      <c r="S42" s="149"/>
      <c r="T42" s="149">
        <f t="shared" si="4"/>
        <v>0</v>
      </c>
      <c r="U42" s="149"/>
      <c r="V42" s="149">
        <f t="shared" si="5"/>
        <v>0</v>
      </c>
      <c r="W42" s="149"/>
      <c r="X42" s="149">
        <f t="shared" si="6"/>
        <v>0</v>
      </c>
      <c r="Y42" s="149"/>
      <c r="Z42" s="149">
        <f t="shared" si="7"/>
        <v>0</v>
      </c>
      <c r="AA42" s="149"/>
      <c r="AB42" s="149">
        <f t="shared" si="8"/>
        <v>0</v>
      </c>
      <c r="AC42" s="149"/>
      <c r="AD42" s="149">
        <f t="shared" si="9"/>
        <v>0</v>
      </c>
      <c r="AE42" s="149"/>
      <c r="AF42" s="149">
        <f t="shared" si="10"/>
        <v>0</v>
      </c>
      <c r="AG42" s="149"/>
      <c r="AH42" s="149">
        <f t="shared" si="11"/>
        <v>0</v>
      </c>
      <c r="AI42" s="149"/>
      <c r="AJ42">
        <f t="shared" si="16"/>
        <v>0</v>
      </c>
      <c r="AK42">
        <f t="shared" si="16"/>
        <v>0</v>
      </c>
      <c r="AL42">
        <f t="shared" si="16"/>
        <v>0</v>
      </c>
    </row>
    <row r="43" spans="8:38" hidden="1" x14ac:dyDescent="0.25">
      <c r="H43" s="149">
        <f t="shared" si="17"/>
        <v>0</v>
      </c>
      <c r="I43" s="149"/>
      <c r="J43" s="149">
        <f t="shared" si="17"/>
        <v>0</v>
      </c>
      <c r="K43" s="149"/>
      <c r="L43" s="149">
        <f t="shared" si="0"/>
        <v>0</v>
      </c>
      <c r="M43" s="149"/>
      <c r="N43" s="149">
        <f t="shared" si="1"/>
        <v>0</v>
      </c>
      <c r="O43" s="149"/>
      <c r="P43" s="149">
        <f t="shared" si="2"/>
        <v>0</v>
      </c>
      <c r="Q43" s="149"/>
      <c r="R43" s="149">
        <f t="shared" si="3"/>
        <v>0</v>
      </c>
      <c r="S43" s="149"/>
      <c r="T43" s="149">
        <f t="shared" si="4"/>
        <v>0</v>
      </c>
      <c r="U43" s="149"/>
      <c r="V43" s="149">
        <f t="shared" si="5"/>
        <v>0</v>
      </c>
      <c r="W43" s="149"/>
      <c r="X43" s="149">
        <f t="shared" si="6"/>
        <v>0</v>
      </c>
      <c r="Y43" s="149"/>
      <c r="Z43" s="149">
        <f t="shared" si="7"/>
        <v>0</v>
      </c>
      <c r="AA43" s="149"/>
      <c r="AB43" s="149">
        <f t="shared" si="8"/>
        <v>0</v>
      </c>
      <c r="AC43" s="149"/>
      <c r="AD43" s="149">
        <f t="shared" si="9"/>
        <v>0</v>
      </c>
      <c r="AE43" s="149"/>
      <c r="AF43" s="149">
        <f t="shared" si="10"/>
        <v>0</v>
      </c>
      <c r="AG43" s="149"/>
      <c r="AH43" s="149">
        <f t="shared" si="11"/>
        <v>0</v>
      </c>
      <c r="AI43" s="149"/>
      <c r="AJ43">
        <f t="shared" si="16"/>
        <v>0</v>
      </c>
      <c r="AK43">
        <f t="shared" si="16"/>
        <v>0</v>
      </c>
      <c r="AL43">
        <f t="shared" si="16"/>
        <v>0</v>
      </c>
    </row>
    <row r="44" spans="8:38" hidden="1" x14ac:dyDescent="0.25">
      <c r="H44" s="149">
        <f t="shared" si="17"/>
        <v>0</v>
      </c>
      <c r="I44" s="149"/>
      <c r="J44" s="149">
        <f t="shared" si="17"/>
        <v>0</v>
      </c>
      <c r="K44" s="149"/>
      <c r="L44" s="149">
        <f t="shared" si="0"/>
        <v>0</v>
      </c>
      <c r="M44" s="149"/>
      <c r="N44" s="149">
        <f t="shared" si="1"/>
        <v>0</v>
      </c>
      <c r="O44" s="149"/>
      <c r="P44" s="149">
        <f t="shared" si="2"/>
        <v>0</v>
      </c>
      <c r="Q44" s="149"/>
      <c r="R44" s="149">
        <f t="shared" si="3"/>
        <v>0</v>
      </c>
      <c r="S44" s="149"/>
      <c r="T44" s="149">
        <f t="shared" si="4"/>
        <v>0</v>
      </c>
      <c r="U44" s="149"/>
      <c r="V44" s="149">
        <f t="shared" si="5"/>
        <v>0</v>
      </c>
      <c r="W44" s="149"/>
      <c r="X44" s="149">
        <f t="shared" si="6"/>
        <v>0</v>
      </c>
      <c r="Y44" s="149"/>
      <c r="Z44" s="149">
        <f t="shared" si="7"/>
        <v>0</v>
      </c>
      <c r="AA44" s="149"/>
      <c r="AB44" s="149">
        <f t="shared" si="8"/>
        <v>0</v>
      </c>
      <c r="AC44" s="149"/>
      <c r="AD44" s="149">
        <f t="shared" si="9"/>
        <v>0</v>
      </c>
      <c r="AE44" s="149"/>
      <c r="AF44" s="149">
        <f t="shared" si="10"/>
        <v>0</v>
      </c>
      <c r="AG44" s="149"/>
      <c r="AH44" s="149">
        <f t="shared" si="11"/>
        <v>0</v>
      </c>
      <c r="AI44" s="149"/>
      <c r="AJ44">
        <f t="shared" si="16"/>
        <v>0</v>
      </c>
      <c r="AK44">
        <f t="shared" si="16"/>
        <v>0</v>
      </c>
      <c r="AL44">
        <f t="shared" si="16"/>
        <v>0</v>
      </c>
    </row>
    <row r="45" spans="8:38" hidden="1" x14ac:dyDescent="0.25">
      <c r="H45" s="149">
        <f t="shared" si="17"/>
        <v>0</v>
      </c>
      <c r="I45" s="149"/>
      <c r="J45" s="149">
        <f t="shared" si="17"/>
        <v>0</v>
      </c>
      <c r="K45" s="149"/>
      <c r="L45" s="149">
        <f t="shared" si="0"/>
        <v>0</v>
      </c>
      <c r="M45" s="149"/>
      <c r="N45" s="149">
        <f t="shared" si="1"/>
        <v>0</v>
      </c>
      <c r="O45" s="149"/>
      <c r="P45" s="149">
        <f t="shared" si="2"/>
        <v>0</v>
      </c>
      <c r="Q45" s="149"/>
      <c r="R45" s="149">
        <f t="shared" si="3"/>
        <v>0</v>
      </c>
      <c r="S45" s="149"/>
      <c r="T45" s="149">
        <f t="shared" si="4"/>
        <v>0</v>
      </c>
      <c r="U45" s="149"/>
      <c r="V45" s="149">
        <f t="shared" si="5"/>
        <v>0</v>
      </c>
      <c r="W45" s="149"/>
      <c r="X45" s="149">
        <f t="shared" si="6"/>
        <v>0</v>
      </c>
      <c r="Y45" s="149"/>
      <c r="Z45" s="149">
        <f t="shared" si="7"/>
        <v>0</v>
      </c>
      <c r="AA45" s="149"/>
      <c r="AB45" s="149">
        <f t="shared" si="8"/>
        <v>0</v>
      </c>
      <c r="AC45" s="149"/>
      <c r="AD45" s="149">
        <f t="shared" si="9"/>
        <v>0</v>
      </c>
      <c r="AE45" s="149"/>
      <c r="AF45" s="149">
        <f t="shared" si="10"/>
        <v>0</v>
      </c>
      <c r="AG45" s="149"/>
      <c r="AH45" s="149">
        <f t="shared" si="11"/>
        <v>0</v>
      </c>
      <c r="AI45" s="149"/>
      <c r="AJ45">
        <f t="shared" si="16"/>
        <v>0</v>
      </c>
      <c r="AK45">
        <f t="shared" si="16"/>
        <v>0</v>
      </c>
      <c r="AL45">
        <f t="shared" si="16"/>
        <v>0</v>
      </c>
    </row>
    <row r="46" spans="8:38" hidden="1" x14ac:dyDescent="0.25">
      <c r="H46" s="149">
        <f t="shared" si="17"/>
        <v>0</v>
      </c>
      <c r="I46" s="149"/>
      <c r="J46" s="149">
        <f t="shared" si="17"/>
        <v>0</v>
      </c>
      <c r="K46" s="149"/>
      <c r="L46" s="149">
        <f t="shared" si="0"/>
        <v>0</v>
      </c>
      <c r="M46" s="149"/>
      <c r="N46" s="149">
        <f t="shared" si="1"/>
        <v>0</v>
      </c>
      <c r="O46" s="149"/>
      <c r="P46" s="149">
        <f t="shared" si="2"/>
        <v>0</v>
      </c>
      <c r="Q46" s="149"/>
      <c r="R46" s="149">
        <f t="shared" si="3"/>
        <v>0</v>
      </c>
      <c r="S46" s="149"/>
      <c r="T46" s="149">
        <f t="shared" si="4"/>
        <v>0</v>
      </c>
      <c r="U46" s="149"/>
      <c r="V46" s="149">
        <f t="shared" si="5"/>
        <v>0</v>
      </c>
      <c r="W46" s="149"/>
      <c r="X46" s="149">
        <f t="shared" si="6"/>
        <v>0</v>
      </c>
      <c r="Y46" s="149"/>
      <c r="Z46" s="149">
        <f t="shared" si="7"/>
        <v>0</v>
      </c>
      <c r="AA46" s="149"/>
      <c r="AB46" s="149">
        <f t="shared" si="8"/>
        <v>0</v>
      </c>
      <c r="AC46" s="149"/>
      <c r="AD46" s="149">
        <f t="shared" si="9"/>
        <v>0</v>
      </c>
      <c r="AE46" s="149"/>
      <c r="AF46" s="149">
        <f t="shared" si="10"/>
        <v>0</v>
      </c>
      <c r="AG46" s="149"/>
      <c r="AH46" s="149">
        <f t="shared" si="11"/>
        <v>0</v>
      </c>
      <c r="AI46" s="149"/>
      <c r="AJ46">
        <f t="shared" si="16"/>
        <v>0</v>
      </c>
      <c r="AK46">
        <f t="shared" si="16"/>
        <v>0</v>
      </c>
      <c r="AL46">
        <f t="shared" si="16"/>
        <v>0</v>
      </c>
    </row>
    <row r="47" spans="8:38" hidden="1" x14ac:dyDescent="0.25">
      <c r="H47" s="149">
        <f t="shared" si="17"/>
        <v>0</v>
      </c>
      <c r="I47" s="149"/>
      <c r="J47" s="149">
        <f t="shared" si="17"/>
        <v>0</v>
      </c>
      <c r="K47" s="149"/>
      <c r="L47" s="149">
        <f t="shared" si="0"/>
        <v>0</v>
      </c>
      <c r="M47" s="149"/>
      <c r="N47" s="149">
        <f t="shared" si="1"/>
        <v>0</v>
      </c>
      <c r="O47" s="149"/>
      <c r="P47" s="149">
        <f t="shared" si="2"/>
        <v>0</v>
      </c>
      <c r="Q47" s="149"/>
      <c r="R47" s="149">
        <f t="shared" si="3"/>
        <v>0</v>
      </c>
      <c r="S47" s="149"/>
      <c r="T47" s="149">
        <f t="shared" si="4"/>
        <v>0</v>
      </c>
      <c r="U47" s="149"/>
      <c r="V47" s="149">
        <f t="shared" si="5"/>
        <v>0</v>
      </c>
      <c r="W47" s="149"/>
      <c r="X47" s="149">
        <f t="shared" si="6"/>
        <v>0</v>
      </c>
      <c r="Y47" s="149"/>
      <c r="Z47" s="149">
        <f t="shared" si="7"/>
        <v>0</v>
      </c>
      <c r="AA47" s="149"/>
      <c r="AB47" s="149">
        <f t="shared" si="8"/>
        <v>0</v>
      </c>
      <c r="AC47" s="149"/>
      <c r="AD47" s="149">
        <f t="shared" si="9"/>
        <v>0</v>
      </c>
      <c r="AE47" s="149"/>
      <c r="AF47" s="149">
        <f t="shared" si="10"/>
        <v>0</v>
      </c>
      <c r="AG47" s="149"/>
      <c r="AH47" s="149">
        <f t="shared" si="11"/>
        <v>0</v>
      </c>
      <c r="AI47" s="149"/>
      <c r="AJ47">
        <f t="shared" si="16"/>
        <v>0</v>
      </c>
      <c r="AK47">
        <f t="shared" si="16"/>
        <v>0</v>
      </c>
      <c r="AL47">
        <f t="shared" si="16"/>
        <v>0</v>
      </c>
    </row>
    <row r="48" spans="8:38" hidden="1" x14ac:dyDescent="0.25">
      <c r="H48" s="149">
        <f t="shared" si="17"/>
        <v>0</v>
      </c>
      <c r="I48" s="149"/>
      <c r="J48" s="149">
        <f t="shared" si="17"/>
        <v>0</v>
      </c>
      <c r="K48" s="149"/>
      <c r="L48" s="149">
        <f t="shared" si="0"/>
        <v>0</v>
      </c>
      <c r="M48" s="149"/>
      <c r="N48" s="149">
        <f t="shared" si="1"/>
        <v>0</v>
      </c>
      <c r="O48" s="149"/>
      <c r="P48" s="149">
        <f t="shared" si="2"/>
        <v>0</v>
      </c>
      <c r="Q48" s="149"/>
      <c r="R48" s="149">
        <f t="shared" si="3"/>
        <v>0</v>
      </c>
      <c r="S48" s="149"/>
      <c r="T48" s="149">
        <f t="shared" si="4"/>
        <v>0</v>
      </c>
      <c r="U48" s="149"/>
      <c r="V48" s="149">
        <f t="shared" si="5"/>
        <v>0</v>
      </c>
      <c r="W48" s="149"/>
      <c r="X48" s="149">
        <f t="shared" si="6"/>
        <v>0</v>
      </c>
      <c r="Y48" s="149"/>
      <c r="Z48" s="149">
        <f t="shared" si="7"/>
        <v>0</v>
      </c>
      <c r="AA48" s="149"/>
      <c r="AB48" s="149">
        <f t="shared" si="8"/>
        <v>0</v>
      </c>
      <c r="AC48" s="149"/>
      <c r="AD48" s="149">
        <f t="shared" si="9"/>
        <v>0</v>
      </c>
      <c r="AE48" s="149"/>
      <c r="AF48" s="149">
        <f t="shared" si="10"/>
        <v>0</v>
      </c>
      <c r="AG48" s="149"/>
      <c r="AH48" s="149">
        <f t="shared" si="11"/>
        <v>0</v>
      </c>
      <c r="AI48" s="149"/>
      <c r="AJ48">
        <f t="shared" si="16"/>
        <v>0</v>
      </c>
      <c r="AK48">
        <f t="shared" si="16"/>
        <v>0</v>
      </c>
      <c r="AL48">
        <f t="shared" si="16"/>
        <v>0</v>
      </c>
    </row>
    <row r="49" spans="8:38" hidden="1" x14ac:dyDescent="0.25">
      <c r="H49" s="149">
        <f t="shared" si="17"/>
        <v>0</v>
      </c>
      <c r="I49" s="149"/>
      <c r="J49" s="149">
        <f t="shared" si="17"/>
        <v>0</v>
      </c>
      <c r="K49" s="149"/>
      <c r="L49" s="149">
        <f t="shared" si="0"/>
        <v>0</v>
      </c>
      <c r="M49" s="149"/>
      <c r="N49" s="149">
        <f t="shared" si="1"/>
        <v>0</v>
      </c>
      <c r="O49" s="149"/>
      <c r="P49" s="149">
        <f t="shared" si="2"/>
        <v>0</v>
      </c>
      <c r="Q49" s="149"/>
      <c r="R49" s="149">
        <f t="shared" si="3"/>
        <v>0</v>
      </c>
      <c r="S49" s="149"/>
      <c r="T49" s="149">
        <f t="shared" si="4"/>
        <v>0</v>
      </c>
      <c r="U49" s="149"/>
      <c r="V49" s="149">
        <f t="shared" si="5"/>
        <v>0</v>
      </c>
      <c r="W49" s="149"/>
      <c r="X49" s="149">
        <f t="shared" si="6"/>
        <v>0</v>
      </c>
      <c r="Y49" s="149"/>
      <c r="Z49" s="149">
        <f t="shared" si="7"/>
        <v>0</v>
      </c>
      <c r="AA49" s="149"/>
      <c r="AB49" s="149">
        <f t="shared" si="8"/>
        <v>0</v>
      </c>
      <c r="AC49" s="149"/>
      <c r="AD49" s="149">
        <f t="shared" si="9"/>
        <v>0</v>
      </c>
      <c r="AE49" s="149"/>
      <c r="AF49" s="149">
        <f t="shared" si="10"/>
        <v>0</v>
      </c>
      <c r="AG49" s="149"/>
      <c r="AH49" s="149">
        <f t="shared" si="11"/>
        <v>0</v>
      </c>
      <c r="AI49" s="149"/>
      <c r="AJ49">
        <f t="shared" si="16"/>
        <v>0</v>
      </c>
      <c r="AK49">
        <f t="shared" si="16"/>
        <v>0</v>
      </c>
      <c r="AL49">
        <f t="shared" si="16"/>
        <v>0</v>
      </c>
    </row>
    <row r="50" spans="8:38" hidden="1" x14ac:dyDescent="0.25">
      <c r="H50" s="149">
        <f t="shared" si="17"/>
        <v>0</v>
      </c>
      <c r="I50" s="149"/>
      <c r="J50" s="149">
        <f t="shared" si="17"/>
        <v>0</v>
      </c>
      <c r="K50" s="149"/>
      <c r="L50" s="149">
        <f t="shared" si="0"/>
        <v>0</v>
      </c>
      <c r="M50" s="149"/>
      <c r="N50" s="149">
        <f t="shared" si="1"/>
        <v>0</v>
      </c>
      <c r="O50" s="149"/>
      <c r="P50" s="149">
        <f t="shared" si="2"/>
        <v>0</v>
      </c>
      <c r="Q50" s="149"/>
      <c r="R50" s="149">
        <f t="shared" si="3"/>
        <v>0</v>
      </c>
      <c r="S50" s="149"/>
      <c r="T50" s="149">
        <f t="shared" si="4"/>
        <v>0</v>
      </c>
      <c r="U50" s="149"/>
      <c r="V50" s="149">
        <f t="shared" si="5"/>
        <v>0</v>
      </c>
      <c r="W50" s="149"/>
      <c r="X50" s="149">
        <f t="shared" si="6"/>
        <v>0</v>
      </c>
      <c r="Y50" s="149"/>
      <c r="Z50" s="149">
        <f t="shared" si="7"/>
        <v>0</v>
      </c>
      <c r="AA50" s="149"/>
      <c r="AB50" s="149">
        <f t="shared" si="8"/>
        <v>0</v>
      </c>
      <c r="AC50" s="149"/>
      <c r="AD50" s="149">
        <f t="shared" si="9"/>
        <v>0</v>
      </c>
      <c r="AE50" s="149"/>
      <c r="AF50" s="149">
        <f t="shared" si="10"/>
        <v>0</v>
      </c>
      <c r="AG50" s="149"/>
      <c r="AH50" s="149">
        <f t="shared" si="11"/>
        <v>0</v>
      </c>
      <c r="AI50" s="149"/>
      <c r="AJ50">
        <f t="shared" si="16"/>
        <v>0</v>
      </c>
      <c r="AK50">
        <f t="shared" si="16"/>
        <v>0</v>
      </c>
      <c r="AL50">
        <f t="shared" si="16"/>
        <v>0</v>
      </c>
    </row>
    <row r="51" spans="8:38" hidden="1" x14ac:dyDescent="0.25">
      <c r="H51" s="149">
        <f t="shared" si="17"/>
        <v>0</v>
      </c>
      <c r="I51" s="149"/>
      <c r="J51" s="149">
        <f t="shared" si="17"/>
        <v>0</v>
      </c>
      <c r="K51" s="149"/>
      <c r="L51" s="149">
        <f t="shared" si="0"/>
        <v>0</v>
      </c>
      <c r="M51" s="149"/>
      <c r="N51" s="149">
        <f t="shared" si="1"/>
        <v>0</v>
      </c>
      <c r="O51" s="149"/>
      <c r="P51" s="149">
        <f t="shared" si="2"/>
        <v>0</v>
      </c>
      <c r="Q51" s="149"/>
      <c r="R51" s="149">
        <f t="shared" si="3"/>
        <v>0</v>
      </c>
      <c r="S51" s="149"/>
      <c r="T51" s="149">
        <f t="shared" si="4"/>
        <v>0</v>
      </c>
      <c r="U51" s="149"/>
      <c r="V51" s="149">
        <f t="shared" si="5"/>
        <v>0</v>
      </c>
      <c r="W51" s="149"/>
      <c r="X51" s="149">
        <f t="shared" si="6"/>
        <v>0</v>
      </c>
      <c r="Y51" s="149"/>
      <c r="Z51" s="149">
        <f t="shared" si="7"/>
        <v>0</v>
      </c>
      <c r="AA51" s="149"/>
      <c r="AB51" s="149">
        <f t="shared" si="8"/>
        <v>0</v>
      </c>
      <c r="AC51" s="149"/>
      <c r="AD51" s="149">
        <f t="shared" si="9"/>
        <v>0</v>
      </c>
      <c r="AE51" s="149"/>
      <c r="AF51" s="149">
        <f t="shared" si="10"/>
        <v>0</v>
      </c>
      <c r="AG51" s="149"/>
      <c r="AH51" s="149">
        <f t="shared" si="11"/>
        <v>0</v>
      </c>
      <c r="AI51" s="149"/>
      <c r="AJ51">
        <f t="shared" si="16"/>
        <v>0</v>
      </c>
      <c r="AK51">
        <f t="shared" si="16"/>
        <v>0</v>
      </c>
      <c r="AL51">
        <f t="shared" si="16"/>
        <v>0</v>
      </c>
    </row>
    <row r="52" spans="8:38" hidden="1" x14ac:dyDescent="0.25">
      <c r="H52" s="149">
        <f t="shared" si="17"/>
        <v>0</v>
      </c>
      <c r="I52" s="149"/>
      <c r="J52" s="149">
        <f t="shared" si="17"/>
        <v>0</v>
      </c>
      <c r="K52" s="149"/>
      <c r="L52" s="149">
        <f t="shared" si="0"/>
        <v>0</v>
      </c>
      <c r="M52" s="149"/>
      <c r="N52" s="149">
        <f t="shared" si="1"/>
        <v>0</v>
      </c>
      <c r="O52" s="149"/>
      <c r="P52" s="149">
        <f t="shared" si="2"/>
        <v>0</v>
      </c>
      <c r="Q52" s="149"/>
      <c r="R52" s="149">
        <f t="shared" si="3"/>
        <v>0</v>
      </c>
      <c r="S52" s="149"/>
      <c r="T52" s="149">
        <f t="shared" si="4"/>
        <v>0</v>
      </c>
      <c r="U52" s="149"/>
      <c r="V52" s="149">
        <f t="shared" si="5"/>
        <v>0</v>
      </c>
      <c r="W52" s="149"/>
      <c r="X52" s="149">
        <f t="shared" si="6"/>
        <v>0</v>
      </c>
      <c r="Y52" s="149"/>
      <c r="Z52" s="149">
        <f t="shared" si="7"/>
        <v>0</v>
      </c>
      <c r="AA52" s="149"/>
      <c r="AB52" s="149">
        <f t="shared" si="8"/>
        <v>0</v>
      </c>
      <c r="AC52" s="149"/>
      <c r="AD52" s="149">
        <f t="shared" si="9"/>
        <v>0</v>
      </c>
      <c r="AE52" s="149"/>
      <c r="AF52" s="149">
        <f t="shared" si="10"/>
        <v>0</v>
      </c>
      <c r="AG52" s="149"/>
      <c r="AH52" s="149">
        <f t="shared" si="11"/>
        <v>0</v>
      </c>
      <c r="AI52" s="149"/>
      <c r="AJ52">
        <f t="shared" ref="AJ52:AL67" si="18">IFERROR(AJ152*1,0)</f>
        <v>0</v>
      </c>
      <c r="AK52">
        <f t="shared" si="18"/>
        <v>0</v>
      </c>
      <c r="AL52">
        <f t="shared" si="18"/>
        <v>0</v>
      </c>
    </row>
    <row r="53" spans="8:38" hidden="1" x14ac:dyDescent="0.25">
      <c r="H53" s="149">
        <f t="shared" ref="H53:J68" si="19">ROUND(IFERROR(H153*I153,0),2)</f>
        <v>0</v>
      </c>
      <c r="I53" s="149"/>
      <c r="J53" s="149">
        <f t="shared" si="19"/>
        <v>0</v>
      </c>
      <c r="K53" s="149"/>
      <c r="L53" s="149">
        <f t="shared" si="0"/>
        <v>0</v>
      </c>
      <c r="M53" s="149"/>
      <c r="N53" s="149">
        <f t="shared" si="1"/>
        <v>0</v>
      </c>
      <c r="O53" s="149"/>
      <c r="P53" s="149">
        <f t="shared" si="2"/>
        <v>0</v>
      </c>
      <c r="Q53" s="149"/>
      <c r="R53" s="149">
        <f t="shared" si="3"/>
        <v>0</v>
      </c>
      <c r="S53" s="149"/>
      <c r="T53" s="149">
        <f t="shared" si="4"/>
        <v>0</v>
      </c>
      <c r="U53" s="149"/>
      <c r="V53" s="149">
        <f t="shared" si="5"/>
        <v>0</v>
      </c>
      <c r="W53" s="149"/>
      <c r="X53" s="149">
        <f t="shared" si="6"/>
        <v>0</v>
      </c>
      <c r="Y53" s="149"/>
      <c r="Z53" s="149">
        <f t="shared" si="7"/>
        <v>0</v>
      </c>
      <c r="AA53" s="149"/>
      <c r="AB53" s="149">
        <f t="shared" si="8"/>
        <v>0</v>
      </c>
      <c r="AC53" s="149"/>
      <c r="AD53" s="149">
        <f t="shared" si="9"/>
        <v>0</v>
      </c>
      <c r="AE53" s="149"/>
      <c r="AF53" s="149">
        <f t="shared" si="10"/>
        <v>0</v>
      </c>
      <c r="AG53" s="149"/>
      <c r="AH53" s="149">
        <f t="shared" si="11"/>
        <v>0</v>
      </c>
      <c r="AI53" s="149"/>
      <c r="AJ53">
        <f t="shared" si="18"/>
        <v>0</v>
      </c>
      <c r="AK53">
        <f t="shared" si="18"/>
        <v>0</v>
      </c>
      <c r="AL53">
        <f t="shared" si="18"/>
        <v>0</v>
      </c>
    </row>
    <row r="54" spans="8:38" hidden="1" x14ac:dyDescent="0.25">
      <c r="H54" s="149">
        <f t="shared" si="19"/>
        <v>0</v>
      </c>
      <c r="I54" s="149"/>
      <c r="J54" s="149">
        <f t="shared" si="19"/>
        <v>0</v>
      </c>
      <c r="K54" s="149"/>
      <c r="L54" s="149">
        <f t="shared" si="0"/>
        <v>0</v>
      </c>
      <c r="M54" s="149"/>
      <c r="N54" s="149">
        <f t="shared" si="1"/>
        <v>0</v>
      </c>
      <c r="O54" s="149"/>
      <c r="P54" s="149">
        <f t="shared" si="2"/>
        <v>0</v>
      </c>
      <c r="Q54" s="149"/>
      <c r="R54" s="149">
        <f t="shared" si="3"/>
        <v>0</v>
      </c>
      <c r="S54" s="149"/>
      <c r="T54" s="149">
        <f t="shared" si="4"/>
        <v>0</v>
      </c>
      <c r="U54" s="149"/>
      <c r="V54" s="149">
        <f t="shared" si="5"/>
        <v>0</v>
      </c>
      <c r="W54" s="149"/>
      <c r="X54" s="149">
        <f t="shared" si="6"/>
        <v>0</v>
      </c>
      <c r="Y54" s="149"/>
      <c r="Z54" s="149">
        <f t="shared" si="7"/>
        <v>0</v>
      </c>
      <c r="AA54" s="149"/>
      <c r="AB54" s="149">
        <f t="shared" si="8"/>
        <v>0</v>
      </c>
      <c r="AC54" s="149"/>
      <c r="AD54" s="149">
        <f t="shared" si="9"/>
        <v>0</v>
      </c>
      <c r="AE54" s="149"/>
      <c r="AF54" s="149">
        <f t="shared" si="10"/>
        <v>0</v>
      </c>
      <c r="AG54" s="149"/>
      <c r="AH54" s="149">
        <f t="shared" si="11"/>
        <v>0</v>
      </c>
      <c r="AI54" s="149"/>
      <c r="AJ54">
        <f t="shared" si="18"/>
        <v>0</v>
      </c>
      <c r="AK54">
        <f t="shared" si="18"/>
        <v>0</v>
      </c>
      <c r="AL54">
        <f t="shared" si="18"/>
        <v>0</v>
      </c>
    </row>
    <row r="55" spans="8:38" hidden="1" x14ac:dyDescent="0.25">
      <c r="H55" s="149">
        <f t="shared" si="19"/>
        <v>0</v>
      </c>
      <c r="I55" s="149"/>
      <c r="J55" s="149">
        <f t="shared" si="19"/>
        <v>0</v>
      </c>
      <c r="K55" s="149"/>
      <c r="L55" s="149">
        <f t="shared" si="0"/>
        <v>0</v>
      </c>
      <c r="M55" s="149"/>
      <c r="N55" s="149">
        <f t="shared" si="1"/>
        <v>0</v>
      </c>
      <c r="O55" s="149"/>
      <c r="P55" s="149">
        <f t="shared" si="2"/>
        <v>0</v>
      </c>
      <c r="Q55" s="149"/>
      <c r="R55" s="149">
        <f t="shared" si="3"/>
        <v>0</v>
      </c>
      <c r="S55" s="149"/>
      <c r="T55" s="149">
        <f t="shared" si="4"/>
        <v>0</v>
      </c>
      <c r="U55" s="149"/>
      <c r="V55" s="149">
        <f t="shared" si="5"/>
        <v>0</v>
      </c>
      <c r="W55" s="149"/>
      <c r="X55" s="149">
        <f t="shared" si="6"/>
        <v>0</v>
      </c>
      <c r="Y55" s="149"/>
      <c r="Z55" s="149">
        <f t="shared" si="7"/>
        <v>0</v>
      </c>
      <c r="AA55" s="149"/>
      <c r="AB55" s="149">
        <f t="shared" si="8"/>
        <v>0</v>
      </c>
      <c r="AC55" s="149"/>
      <c r="AD55" s="149">
        <f t="shared" si="9"/>
        <v>0</v>
      </c>
      <c r="AE55" s="149"/>
      <c r="AF55" s="149">
        <f t="shared" si="10"/>
        <v>0</v>
      </c>
      <c r="AG55" s="149"/>
      <c r="AH55" s="149">
        <f t="shared" si="11"/>
        <v>0</v>
      </c>
      <c r="AI55" s="149"/>
      <c r="AJ55">
        <f t="shared" si="18"/>
        <v>0</v>
      </c>
      <c r="AK55">
        <f t="shared" si="18"/>
        <v>0</v>
      </c>
      <c r="AL55">
        <f t="shared" si="18"/>
        <v>0</v>
      </c>
    </row>
    <row r="56" spans="8:38" hidden="1" x14ac:dyDescent="0.25">
      <c r="H56" s="149">
        <f t="shared" si="19"/>
        <v>0</v>
      </c>
      <c r="I56" s="149"/>
      <c r="J56" s="149">
        <f t="shared" si="19"/>
        <v>0</v>
      </c>
      <c r="K56" s="149"/>
      <c r="L56" s="149">
        <f t="shared" si="0"/>
        <v>0</v>
      </c>
      <c r="M56" s="149"/>
      <c r="N56" s="149">
        <f t="shared" si="1"/>
        <v>0</v>
      </c>
      <c r="O56" s="149"/>
      <c r="P56" s="149">
        <f t="shared" si="2"/>
        <v>0</v>
      </c>
      <c r="Q56" s="149"/>
      <c r="R56" s="149">
        <f t="shared" si="3"/>
        <v>0</v>
      </c>
      <c r="S56" s="149"/>
      <c r="T56" s="149">
        <f t="shared" si="4"/>
        <v>0</v>
      </c>
      <c r="U56" s="149"/>
      <c r="V56" s="149">
        <f t="shared" si="5"/>
        <v>0</v>
      </c>
      <c r="W56" s="149"/>
      <c r="X56" s="149">
        <f t="shared" si="6"/>
        <v>0</v>
      </c>
      <c r="Y56" s="149"/>
      <c r="Z56" s="149">
        <f t="shared" si="7"/>
        <v>0</v>
      </c>
      <c r="AA56" s="149"/>
      <c r="AB56" s="149">
        <f t="shared" si="8"/>
        <v>0</v>
      </c>
      <c r="AC56" s="149"/>
      <c r="AD56" s="149">
        <f t="shared" si="9"/>
        <v>0</v>
      </c>
      <c r="AE56" s="149"/>
      <c r="AF56" s="149">
        <f t="shared" si="10"/>
        <v>0</v>
      </c>
      <c r="AG56" s="149"/>
      <c r="AH56" s="149">
        <f t="shared" si="11"/>
        <v>0</v>
      </c>
      <c r="AI56" s="149"/>
      <c r="AJ56">
        <f t="shared" si="18"/>
        <v>0</v>
      </c>
      <c r="AK56">
        <f t="shared" si="18"/>
        <v>0</v>
      </c>
      <c r="AL56">
        <f t="shared" si="18"/>
        <v>0</v>
      </c>
    </row>
    <row r="57" spans="8:38" hidden="1" x14ac:dyDescent="0.25">
      <c r="H57" s="149">
        <f t="shared" si="19"/>
        <v>0</v>
      </c>
      <c r="I57" s="149"/>
      <c r="J57" s="149">
        <f t="shared" si="19"/>
        <v>0</v>
      </c>
      <c r="K57" s="149"/>
      <c r="L57" s="149">
        <f t="shared" si="0"/>
        <v>0</v>
      </c>
      <c r="M57" s="149"/>
      <c r="N57" s="149">
        <f t="shared" si="1"/>
        <v>0</v>
      </c>
      <c r="O57" s="149"/>
      <c r="P57" s="149">
        <f t="shared" si="2"/>
        <v>0</v>
      </c>
      <c r="Q57" s="149"/>
      <c r="R57" s="149">
        <f t="shared" si="3"/>
        <v>0</v>
      </c>
      <c r="S57" s="149"/>
      <c r="T57" s="149">
        <f t="shared" si="4"/>
        <v>0</v>
      </c>
      <c r="U57" s="149"/>
      <c r="V57" s="149">
        <f t="shared" si="5"/>
        <v>0</v>
      </c>
      <c r="W57" s="149"/>
      <c r="X57" s="149">
        <f t="shared" si="6"/>
        <v>0</v>
      </c>
      <c r="Y57" s="149"/>
      <c r="Z57" s="149">
        <f t="shared" si="7"/>
        <v>0</v>
      </c>
      <c r="AA57" s="149"/>
      <c r="AB57" s="149">
        <f t="shared" si="8"/>
        <v>0</v>
      </c>
      <c r="AC57" s="149"/>
      <c r="AD57" s="149">
        <f t="shared" si="9"/>
        <v>0</v>
      </c>
      <c r="AE57" s="149"/>
      <c r="AF57" s="149">
        <f t="shared" si="10"/>
        <v>0</v>
      </c>
      <c r="AG57" s="149"/>
      <c r="AH57" s="149">
        <f t="shared" si="11"/>
        <v>0</v>
      </c>
      <c r="AI57" s="149"/>
      <c r="AJ57">
        <f t="shared" si="18"/>
        <v>0</v>
      </c>
      <c r="AK57">
        <f t="shared" si="18"/>
        <v>0</v>
      </c>
      <c r="AL57">
        <f t="shared" si="18"/>
        <v>0</v>
      </c>
    </row>
    <row r="58" spans="8:38" hidden="1" x14ac:dyDescent="0.25">
      <c r="H58" s="149">
        <f t="shared" si="19"/>
        <v>0</v>
      </c>
      <c r="I58" s="149"/>
      <c r="J58" s="149">
        <f t="shared" si="19"/>
        <v>0</v>
      </c>
      <c r="K58" s="149"/>
      <c r="L58" s="149">
        <f t="shared" si="0"/>
        <v>0</v>
      </c>
      <c r="M58" s="149"/>
      <c r="N58" s="149">
        <f t="shared" si="1"/>
        <v>0</v>
      </c>
      <c r="O58" s="149"/>
      <c r="P58" s="149">
        <f t="shared" si="2"/>
        <v>0</v>
      </c>
      <c r="Q58" s="149"/>
      <c r="R58" s="149">
        <f t="shared" si="3"/>
        <v>0</v>
      </c>
      <c r="S58" s="149"/>
      <c r="T58" s="149">
        <f t="shared" si="4"/>
        <v>0</v>
      </c>
      <c r="U58" s="149"/>
      <c r="V58" s="149">
        <f t="shared" si="5"/>
        <v>0</v>
      </c>
      <c r="W58" s="149"/>
      <c r="X58" s="149">
        <f t="shared" si="6"/>
        <v>0</v>
      </c>
      <c r="Y58" s="149"/>
      <c r="Z58" s="149">
        <f t="shared" si="7"/>
        <v>0</v>
      </c>
      <c r="AA58" s="149"/>
      <c r="AB58" s="149">
        <f t="shared" si="8"/>
        <v>0</v>
      </c>
      <c r="AC58" s="149"/>
      <c r="AD58" s="149">
        <f t="shared" si="9"/>
        <v>0</v>
      </c>
      <c r="AE58" s="149"/>
      <c r="AF58" s="149">
        <f t="shared" si="10"/>
        <v>0</v>
      </c>
      <c r="AG58" s="149"/>
      <c r="AH58" s="149">
        <f t="shared" si="11"/>
        <v>0</v>
      </c>
      <c r="AI58" s="149"/>
      <c r="AJ58">
        <f t="shared" si="18"/>
        <v>0</v>
      </c>
      <c r="AK58">
        <f t="shared" si="18"/>
        <v>0</v>
      </c>
      <c r="AL58">
        <f t="shared" si="18"/>
        <v>0</v>
      </c>
    </row>
    <row r="59" spans="8:38" hidden="1" x14ac:dyDescent="0.25">
      <c r="H59" s="149">
        <f t="shared" si="19"/>
        <v>0</v>
      </c>
      <c r="I59" s="149"/>
      <c r="J59" s="149">
        <f t="shared" si="19"/>
        <v>0</v>
      </c>
      <c r="K59" s="149"/>
      <c r="L59" s="149">
        <f t="shared" si="0"/>
        <v>0</v>
      </c>
      <c r="M59" s="149"/>
      <c r="N59" s="149">
        <f t="shared" si="1"/>
        <v>0</v>
      </c>
      <c r="O59" s="149"/>
      <c r="P59" s="149">
        <f t="shared" si="2"/>
        <v>0</v>
      </c>
      <c r="Q59" s="149"/>
      <c r="R59" s="149">
        <f t="shared" si="3"/>
        <v>0</v>
      </c>
      <c r="S59" s="149"/>
      <c r="T59" s="149">
        <f t="shared" si="4"/>
        <v>0</v>
      </c>
      <c r="U59" s="149"/>
      <c r="V59" s="149">
        <f t="shared" si="5"/>
        <v>0</v>
      </c>
      <c r="W59" s="149"/>
      <c r="X59" s="149">
        <f t="shared" si="6"/>
        <v>0</v>
      </c>
      <c r="Y59" s="149"/>
      <c r="Z59" s="149">
        <f t="shared" si="7"/>
        <v>0</v>
      </c>
      <c r="AA59" s="149"/>
      <c r="AB59" s="149">
        <f t="shared" si="8"/>
        <v>0</v>
      </c>
      <c r="AC59" s="149"/>
      <c r="AD59" s="149">
        <f t="shared" si="9"/>
        <v>0</v>
      </c>
      <c r="AE59" s="149"/>
      <c r="AF59" s="149">
        <f t="shared" si="10"/>
        <v>0</v>
      </c>
      <c r="AG59" s="149"/>
      <c r="AH59" s="149">
        <f t="shared" si="11"/>
        <v>0</v>
      </c>
      <c r="AI59" s="149"/>
      <c r="AJ59">
        <f t="shared" si="18"/>
        <v>0</v>
      </c>
      <c r="AK59">
        <f t="shared" si="18"/>
        <v>0</v>
      </c>
      <c r="AL59">
        <f t="shared" si="18"/>
        <v>0</v>
      </c>
    </row>
    <row r="60" spans="8:38" hidden="1" x14ac:dyDescent="0.25">
      <c r="H60" s="149">
        <f t="shared" si="19"/>
        <v>0</v>
      </c>
      <c r="I60" s="149"/>
      <c r="J60" s="149">
        <f t="shared" si="19"/>
        <v>0</v>
      </c>
      <c r="K60" s="149"/>
      <c r="L60" s="149">
        <f t="shared" si="0"/>
        <v>0</v>
      </c>
      <c r="M60" s="149"/>
      <c r="N60" s="149">
        <f t="shared" si="1"/>
        <v>0</v>
      </c>
      <c r="O60" s="149"/>
      <c r="P60" s="149">
        <f t="shared" si="2"/>
        <v>0</v>
      </c>
      <c r="Q60" s="149"/>
      <c r="R60" s="149">
        <f t="shared" si="3"/>
        <v>0</v>
      </c>
      <c r="S60" s="149"/>
      <c r="T60" s="149">
        <f t="shared" si="4"/>
        <v>0</v>
      </c>
      <c r="U60" s="149"/>
      <c r="V60" s="149">
        <f t="shared" si="5"/>
        <v>0</v>
      </c>
      <c r="W60" s="149"/>
      <c r="X60" s="149">
        <f t="shared" si="6"/>
        <v>0</v>
      </c>
      <c r="Y60" s="149"/>
      <c r="Z60" s="149">
        <f t="shared" si="7"/>
        <v>0</v>
      </c>
      <c r="AA60" s="149"/>
      <c r="AB60" s="149">
        <f t="shared" si="8"/>
        <v>0</v>
      </c>
      <c r="AC60" s="149"/>
      <c r="AD60" s="149">
        <f t="shared" si="9"/>
        <v>0</v>
      </c>
      <c r="AE60" s="149"/>
      <c r="AF60" s="149">
        <f t="shared" si="10"/>
        <v>0</v>
      </c>
      <c r="AG60" s="149"/>
      <c r="AH60" s="149">
        <f t="shared" si="11"/>
        <v>0</v>
      </c>
      <c r="AI60" s="149"/>
      <c r="AJ60">
        <f t="shared" si="18"/>
        <v>0</v>
      </c>
      <c r="AK60">
        <f t="shared" si="18"/>
        <v>0</v>
      </c>
      <c r="AL60">
        <f t="shared" si="18"/>
        <v>0</v>
      </c>
    </row>
    <row r="61" spans="8:38" hidden="1" x14ac:dyDescent="0.25">
      <c r="H61" s="149">
        <f t="shared" si="19"/>
        <v>0</v>
      </c>
      <c r="I61" s="149"/>
      <c r="J61" s="149">
        <f t="shared" si="19"/>
        <v>0</v>
      </c>
      <c r="K61" s="149"/>
      <c r="L61" s="149">
        <f t="shared" si="0"/>
        <v>0</v>
      </c>
      <c r="M61" s="149"/>
      <c r="N61" s="149">
        <f t="shared" si="1"/>
        <v>0</v>
      </c>
      <c r="O61" s="149"/>
      <c r="P61" s="149">
        <f t="shared" si="2"/>
        <v>0</v>
      </c>
      <c r="Q61" s="149"/>
      <c r="R61" s="149">
        <f t="shared" si="3"/>
        <v>0</v>
      </c>
      <c r="S61" s="149"/>
      <c r="T61" s="149">
        <f t="shared" si="4"/>
        <v>0</v>
      </c>
      <c r="U61" s="149"/>
      <c r="V61" s="149">
        <f t="shared" si="5"/>
        <v>0</v>
      </c>
      <c r="W61" s="149"/>
      <c r="X61" s="149">
        <f t="shared" si="6"/>
        <v>0</v>
      </c>
      <c r="Y61" s="149"/>
      <c r="Z61" s="149">
        <f t="shared" si="7"/>
        <v>0</v>
      </c>
      <c r="AA61" s="149"/>
      <c r="AB61" s="149">
        <f t="shared" si="8"/>
        <v>0</v>
      </c>
      <c r="AC61" s="149"/>
      <c r="AD61" s="149">
        <f t="shared" si="9"/>
        <v>0</v>
      </c>
      <c r="AE61" s="149"/>
      <c r="AF61" s="149">
        <f t="shared" si="10"/>
        <v>0</v>
      </c>
      <c r="AG61" s="149"/>
      <c r="AH61" s="149">
        <f t="shared" si="11"/>
        <v>0</v>
      </c>
      <c r="AI61" s="149"/>
      <c r="AJ61">
        <f t="shared" si="18"/>
        <v>0</v>
      </c>
      <c r="AK61">
        <f t="shared" si="18"/>
        <v>0</v>
      </c>
      <c r="AL61">
        <f t="shared" si="18"/>
        <v>0</v>
      </c>
    </row>
    <row r="62" spans="8:38" hidden="1" x14ac:dyDescent="0.25">
      <c r="H62" s="149">
        <f t="shared" si="19"/>
        <v>0</v>
      </c>
      <c r="I62" s="149"/>
      <c r="J62" s="149">
        <f t="shared" si="19"/>
        <v>0</v>
      </c>
      <c r="K62" s="149"/>
      <c r="L62" s="149">
        <f t="shared" si="0"/>
        <v>0</v>
      </c>
      <c r="M62" s="149"/>
      <c r="N62" s="149">
        <f t="shared" si="1"/>
        <v>0</v>
      </c>
      <c r="O62" s="149"/>
      <c r="P62" s="149">
        <f t="shared" si="2"/>
        <v>0</v>
      </c>
      <c r="Q62" s="149"/>
      <c r="R62" s="149">
        <f t="shared" si="3"/>
        <v>0</v>
      </c>
      <c r="S62" s="149"/>
      <c r="T62" s="149">
        <f t="shared" si="4"/>
        <v>0</v>
      </c>
      <c r="U62" s="149"/>
      <c r="V62" s="149">
        <f t="shared" si="5"/>
        <v>0</v>
      </c>
      <c r="W62" s="149"/>
      <c r="X62" s="149">
        <f t="shared" si="6"/>
        <v>0</v>
      </c>
      <c r="Y62" s="149"/>
      <c r="Z62" s="149">
        <f t="shared" si="7"/>
        <v>0</v>
      </c>
      <c r="AA62" s="149"/>
      <c r="AB62" s="149">
        <f t="shared" si="8"/>
        <v>0</v>
      </c>
      <c r="AC62" s="149"/>
      <c r="AD62" s="149">
        <f t="shared" si="9"/>
        <v>0</v>
      </c>
      <c r="AE62" s="149"/>
      <c r="AF62" s="149">
        <f t="shared" si="10"/>
        <v>0</v>
      </c>
      <c r="AG62" s="149"/>
      <c r="AH62" s="149">
        <f t="shared" si="11"/>
        <v>0</v>
      </c>
      <c r="AI62" s="149"/>
      <c r="AJ62">
        <f t="shared" si="18"/>
        <v>0</v>
      </c>
      <c r="AK62">
        <f t="shared" si="18"/>
        <v>0</v>
      </c>
      <c r="AL62">
        <f t="shared" si="18"/>
        <v>0</v>
      </c>
    </row>
    <row r="63" spans="8:38" hidden="1" x14ac:dyDescent="0.25">
      <c r="H63" s="149">
        <f t="shared" si="19"/>
        <v>0</v>
      </c>
      <c r="I63" s="149"/>
      <c r="J63" s="149">
        <f t="shared" si="19"/>
        <v>0</v>
      </c>
      <c r="K63" s="149"/>
      <c r="L63" s="149">
        <f t="shared" si="0"/>
        <v>0</v>
      </c>
      <c r="M63" s="149"/>
      <c r="N63" s="149">
        <f t="shared" si="1"/>
        <v>0</v>
      </c>
      <c r="O63" s="149"/>
      <c r="P63" s="149">
        <f t="shared" si="2"/>
        <v>0</v>
      </c>
      <c r="Q63" s="149"/>
      <c r="R63" s="149">
        <f t="shared" si="3"/>
        <v>0</v>
      </c>
      <c r="S63" s="149"/>
      <c r="T63" s="149">
        <f t="shared" si="4"/>
        <v>0</v>
      </c>
      <c r="U63" s="149"/>
      <c r="V63" s="149">
        <f t="shared" si="5"/>
        <v>0</v>
      </c>
      <c r="W63" s="149"/>
      <c r="X63" s="149">
        <f t="shared" si="6"/>
        <v>0</v>
      </c>
      <c r="Y63" s="149"/>
      <c r="Z63" s="149">
        <f t="shared" si="7"/>
        <v>0</v>
      </c>
      <c r="AA63" s="149"/>
      <c r="AB63" s="149">
        <f t="shared" si="8"/>
        <v>0</v>
      </c>
      <c r="AC63" s="149"/>
      <c r="AD63" s="149">
        <f t="shared" si="9"/>
        <v>0</v>
      </c>
      <c r="AE63" s="149"/>
      <c r="AF63" s="149">
        <f t="shared" si="10"/>
        <v>0</v>
      </c>
      <c r="AG63" s="149"/>
      <c r="AH63" s="149">
        <f t="shared" si="11"/>
        <v>0</v>
      </c>
      <c r="AI63" s="149"/>
      <c r="AJ63">
        <f t="shared" si="18"/>
        <v>0</v>
      </c>
      <c r="AK63">
        <f t="shared" si="18"/>
        <v>0</v>
      </c>
      <c r="AL63">
        <f t="shared" si="18"/>
        <v>0</v>
      </c>
    </row>
    <row r="64" spans="8:38" hidden="1" x14ac:dyDescent="0.25">
      <c r="H64" s="149">
        <f t="shared" si="19"/>
        <v>0</v>
      </c>
      <c r="I64" s="149"/>
      <c r="J64" s="149">
        <f t="shared" si="19"/>
        <v>0</v>
      </c>
      <c r="K64" s="149"/>
      <c r="L64" s="149">
        <f t="shared" si="0"/>
        <v>0</v>
      </c>
      <c r="M64" s="149"/>
      <c r="N64" s="149">
        <f t="shared" si="1"/>
        <v>0</v>
      </c>
      <c r="O64" s="149"/>
      <c r="P64" s="149">
        <f t="shared" si="2"/>
        <v>0</v>
      </c>
      <c r="Q64" s="149"/>
      <c r="R64" s="149">
        <f t="shared" si="3"/>
        <v>0</v>
      </c>
      <c r="S64" s="149"/>
      <c r="T64" s="149">
        <f t="shared" si="4"/>
        <v>0</v>
      </c>
      <c r="U64" s="149"/>
      <c r="V64" s="149">
        <f t="shared" si="5"/>
        <v>0</v>
      </c>
      <c r="W64" s="149"/>
      <c r="X64" s="149">
        <f t="shared" si="6"/>
        <v>0</v>
      </c>
      <c r="Y64" s="149"/>
      <c r="Z64" s="149">
        <f t="shared" si="7"/>
        <v>0</v>
      </c>
      <c r="AA64" s="149"/>
      <c r="AB64" s="149">
        <f t="shared" si="8"/>
        <v>0</v>
      </c>
      <c r="AC64" s="149"/>
      <c r="AD64" s="149">
        <f t="shared" si="9"/>
        <v>0</v>
      </c>
      <c r="AE64" s="149"/>
      <c r="AF64" s="149">
        <f t="shared" si="10"/>
        <v>0</v>
      </c>
      <c r="AG64" s="149"/>
      <c r="AH64" s="149">
        <f t="shared" si="11"/>
        <v>0</v>
      </c>
      <c r="AI64" s="149"/>
      <c r="AJ64">
        <f t="shared" si="18"/>
        <v>0</v>
      </c>
      <c r="AK64">
        <f t="shared" si="18"/>
        <v>0</v>
      </c>
      <c r="AL64">
        <f t="shared" si="18"/>
        <v>0</v>
      </c>
    </row>
    <row r="65" spans="8:38" hidden="1" x14ac:dyDescent="0.25">
      <c r="H65" s="149">
        <f t="shared" si="19"/>
        <v>0</v>
      </c>
      <c r="I65" s="149"/>
      <c r="J65" s="149">
        <f t="shared" si="19"/>
        <v>0</v>
      </c>
      <c r="K65" s="149"/>
      <c r="L65" s="149">
        <f t="shared" si="0"/>
        <v>0</v>
      </c>
      <c r="M65" s="149"/>
      <c r="N65" s="149">
        <f t="shared" si="1"/>
        <v>0</v>
      </c>
      <c r="O65" s="149"/>
      <c r="P65" s="149">
        <f t="shared" si="2"/>
        <v>0</v>
      </c>
      <c r="Q65" s="149"/>
      <c r="R65" s="149">
        <f t="shared" si="3"/>
        <v>0</v>
      </c>
      <c r="S65" s="149"/>
      <c r="T65" s="149">
        <f t="shared" si="4"/>
        <v>0</v>
      </c>
      <c r="U65" s="149"/>
      <c r="V65" s="149">
        <f t="shared" si="5"/>
        <v>0</v>
      </c>
      <c r="W65" s="149"/>
      <c r="X65" s="149">
        <f t="shared" si="6"/>
        <v>0</v>
      </c>
      <c r="Y65" s="149"/>
      <c r="Z65" s="149">
        <f t="shared" si="7"/>
        <v>0</v>
      </c>
      <c r="AA65" s="149"/>
      <c r="AB65" s="149">
        <f t="shared" si="8"/>
        <v>0</v>
      </c>
      <c r="AC65" s="149"/>
      <c r="AD65" s="149">
        <f t="shared" si="9"/>
        <v>0</v>
      </c>
      <c r="AE65" s="149"/>
      <c r="AF65" s="149">
        <f t="shared" si="10"/>
        <v>0</v>
      </c>
      <c r="AG65" s="149"/>
      <c r="AH65" s="149">
        <f t="shared" si="11"/>
        <v>0</v>
      </c>
      <c r="AI65" s="149"/>
      <c r="AJ65">
        <f t="shared" si="18"/>
        <v>0</v>
      </c>
      <c r="AK65">
        <f t="shared" si="18"/>
        <v>0</v>
      </c>
      <c r="AL65">
        <f t="shared" si="18"/>
        <v>0</v>
      </c>
    </row>
    <row r="66" spans="8:38" hidden="1" x14ac:dyDescent="0.25">
      <c r="H66" s="149">
        <f t="shared" si="19"/>
        <v>0</v>
      </c>
      <c r="I66" s="149"/>
      <c r="J66" s="149">
        <f t="shared" si="19"/>
        <v>0</v>
      </c>
      <c r="K66" s="149"/>
      <c r="L66" s="149">
        <f t="shared" si="0"/>
        <v>0</v>
      </c>
      <c r="M66" s="149"/>
      <c r="N66" s="149">
        <f t="shared" si="1"/>
        <v>0</v>
      </c>
      <c r="O66" s="149"/>
      <c r="P66" s="149">
        <f t="shared" si="2"/>
        <v>0</v>
      </c>
      <c r="Q66" s="149"/>
      <c r="R66" s="149">
        <f t="shared" si="3"/>
        <v>0</v>
      </c>
      <c r="S66" s="149"/>
      <c r="T66" s="149">
        <f t="shared" si="4"/>
        <v>0</v>
      </c>
      <c r="U66" s="149"/>
      <c r="V66" s="149">
        <f t="shared" si="5"/>
        <v>0</v>
      </c>
      <c r="W66" s="149"/>
      <c r="X66" s="149">
        <f t="shared" si="6"/>
        <v>0</v>
      </c>
      <c r="Y66" s="149"/>
      <c r="Z66" s="149">
        <f t="shared" si="7"/>
        <v>0</v>
      </c>
      <c r="AA66" s="149"/>
      <c r="AB66" s="149">
        <f t="shared" si="8"/>
        <v>0</v>
      </c>
      <c r="AC66" s="149"/>
      <c r="AD66" s="149">
        <f t="shared" si="9"/>
        <v>0</v>
      </c>
      <c r="AE66" s="149"/>
      <c r="AF66" s="149">
        <f t="shared" si="10"/>
        <v>0</v>
      </c>
      <c r="AG66" s="149"/>
      <c r="AH66" s="149">
        <f t="shared" si="11"/>
        <v>0</v>
      </c>
      <c r="AI66" s="149"/>
      <c r="AJ66">
        <f t="shared" si="18"/>
        <v>0</v>
      </c>
      <c r="AK66">
        <f t="shared" si="18"/>
        <v>0</v>
      </c>
      <c r="AL66">
        <f t="shared" si="18"/>
        <v>0</v>
      </c>
    </row>
    <row r="67" spans="8:38" hidden="1" x14ac:dyDescent="0.25">
      <c r="H67" s="149">
        <f t="shared" si="19"/>
        <v>0</v>
      </c>
      <c r="I67" s="149"/>
      <c r="J67" s="149">
        <f t="shared" si="19"/>
        <v>0</v>
      </c>
      <c r="K67" s="149"/>
      <c r="L67" s="149">
        <f t="shared" si="0"/>
        <v>0</v>
      </c>
      <c r="M67" s="149"/>
      <c r="N67" s="149">
        <f t="shared" si="1"/>
        <v>0</v>
      </c>
      <c r="O67" s="149"/>
      <c r="P67" s="149">
        <f t="shared" si="2"/>
        <v>0</v>
      </c>
      <c r="Q67" s="149"/>
      <c r="R67" s="149">
        <f t="shared" si="3"/>
        <v>0</v>
      </c>
      <c r="S67" s="149"/>
      <c r="T67" s="149">
        <f t="shared" si="4"/>
        <v>0</v>
      </c>
      <c r="U67" s="149"/>
      <c r="V67" s="149">
        <f t="shared" si="5"/>
        <v>0</v>
      </c>
      <c r="W67" s="149"/>
      <c r="X67" s="149">
        <f t="shared" si="6"/>
        <v>0</v>
      </c>
      <c r="Y67" s="149"/>
      <c r="Z67" s="149">
        <f t="shared" si="7"/>
        <v>0</v>
      </c>
      <c r="AA67" s="149"/>
      <c r="AB67" s="149">
        <f t="shared" si="8"/>
        <v>0</v>
      </c>
      <c r="AC67" s="149"/>
      <c r="AD67" s="149">
        <f t="shared" si="9"/>
        <v>0</v>
      </c>
      <c r="AE67" s="149"/>
      <c r="AF67" s="149">
        <f t="shared" si="10"/>
        <v>0</v>
      </c>
      <c r="AG67" s="149"/>
      <c r="AH67" s="149">
        <f t="shared" si="11"/>
        <v>0</v>
      </c>
      <c r="AI67" s="149"/>
      <c r="AJ67">
        <f t="shared" si="18"/>
        <v>0</v>
      </c>
      <c r="AK67">
        <f t="shared" si="18"/>
        <v>0</v>
      </c>
      <c r="AL67">
        <f t="shared" si="18"/>
        <v>0</v>
      </c>
    </row>
    <row r="68" spans="8:38" hidden="1" x14ac:dyDescent="0.25">
      <c r="H68" s="149">
        <f t="shared" si="19"/>
        <v>0</v>
      </c>
      <c r="I68" s="149"/>
      <c r="J68" s="149">
        <f t="shared" si="19"/>
        <v>0</v>
      </c>
      <c r="K68" s="149"/>
      <c r="L68" s="149">
        <f t="shared" ref="L68:L99" si="20">ROUND(IFERROR(L168*M168,0),2)</f>
        <v>0</v>
      </c>
      <c r="M68" s="149"/>
      <c r="N68" s="149">
        <f t="shared" ref="N68:N99" si="21">ROUND(IFERROR(N168*O168,0),2)</f>
        <v>0</v>
      </c>
      <c r="O68" s="149"/>
      <c r="P68" s="149">
        <f t="shared" ref="P68:P99" si="22">ROUND(IFERROR(P168*Q168,0),2)</f>
        <v>0</v>
      </c>
      <c r="Q68" s="149"/>
      <c r="R68" s="149">
        <f t="shared" ref="R68:R99" si="23">ROUND(IFERROR(R168*S168,0),2)</f>
        <v>0</v>
      </c>
      <c r="S68" s="149"/>
      <c r="T68" s="149">
        <f t="shared" ref="T68:T99" si="24">ROUND(IFERROR(T168*U168,0),2)</f>
        <v>0</v>
      </c>
      <c r="U68" s="149"/>
      <c r="V68" s="149">
        <f t="shared" ref="V68:V99" si="25">ROUND(IFERROR(V168*W168,0),2)</f>
        <v>0</v>
      </c>
      <c r="W68" s="149"/>
      <c r="X68" s="149">
        <f t="shared" ref="X68:X99" si="26">ROUND(IFERROR(X168*Y168,0),2)</f>
        <v>0</v>
      </c>
      <c r="Y68" s="149"/>
      <c r="Z68" s="149">
        <f t="shared" ref="Z68:Z99" si="27">ROUND(IFERROR(Z168*AA168,0),2)</f>
        <v>0</v>
      </c>
      <c r="AA68" s="149"/>
      <c r="AB68" s="149">
        <f t="shared" ref="AB68:AB99" si="28">ROUND(IFERROR(AB168*AC168,0),2)</f>
        <v>0</v>
      </c>
      <c r="AC68" s="149"/>
      <c r="AD68" s="149">
        <f t="shared" ref="AD68:AD99" si="29">ROUND(IFERROR(AD168*AE168,0),2)</f>
        <v>0</v>
      </c>
      <c r="AE68" s="149"/>
      <c r="AF68" s="149">
        <f t="shared" ref="AF68:AF99" si="30">ROUND(IFERROR(AF168*AG168,0),2)</f>
        <v>0</v>
      </c>
      <c r="AG68" s="149"/>
      <c r="AH68" s="149">
        <f t="shared" ref="AH68:AH99" si="31">ROUND(IFERROR(AH168*AI168,0),2)</f>
        <v>0</v>
      </c>
      <c r="AI68" s="149"/>
      <c r="AJ68">
        <f t="shared" ref="AJ68:AL83" si="32">IFERROR(AJ168*1,0)</f>
        <v>0</v>
      </c>
      <c r="AK68">
        <f t="shared" si="32"/>
        <v>0</v>
      </c>
      <c r="AL68">
        <f t="shared" si="32"/>
        <v>0</v>
      </c>
    </row>
    <row r="69" spans="8:38" hidden="1" x14ac:dyDescent="0.25">
      <c r="H69" s="149">
        <f t="shared" ref="H69:J84" si="33">ROUND(IFERROR(H169*I169,0),2)</f>
        <v>0</v>
      </c>
      <c r="I69" s="149"/>
      <c r="J69" s="149">
        <f t="shared" si="33"/>
        <v>0</v>
      </c>
      <c r="K69" s="149"/>
      <c r="L69" s="149">
        <f t="shared" si="20"/>
        <v>0</v>
      </c>
      <c r="M69" s="149"/>
      <c r="N69" s="149">
        <f t="shared" si="21"/>
        <v>0</v>
      </c>
      <c r="O69" s="149"/>
      <c r="P69" s="149">
        <f t="shared" si="22"/>
        <v>0</v>
      </c>
      <c r="Q69" s="149"/>
      <c r="R69" s="149">
        <f t="shared" si="23"/>
        <v>0</v>
      </c>
      <c r="S69" s="149"/>
      <c r="T69" s="149">
        <f t="shared" si="24"/>
        <v>0</v>
      </c>
      <c r="U69" s="149"/>
      <c r="V69" s="149">
        <f t="shared" si="25"/>
        <v>0</v>
      </c>
      <c r="W69" s="149"/>
      <c r="X69" s="149">
        <f t="shared" si="26"/>
        <v>0</v>
      </c>
      <c r="Y69" s="149"/>
      <c r="Z69" s="149">
        <f t="shared" si="27"/>
        <v>0</v>
      </c>
      <c r="AA69" s="149"/>
      <c r="AB69" s="149">
        <f t="shared" si="28"/>
        <v>0</v>
      </c>
      <c r="AC69" s="149"/>
      <c r="AD69" s="149">
        <f t="shared" si="29"/>
        <v>0</v>
      </c>
      <c r="AE69" s="149"/>
      <c r="AF69" s="149">
        <f t="shared" si="30"/>
        <v>0</v>
      </c>
      <c r="AG69" s="149"/>
      <c r="AH69" s="149">
        <f t="shared" si="31"/>
        <v>0</v>
      </c>
      <c r="AI69" s="149"/>
      <c r="AJ69">
        <f t="shared" si="32"/>
        <v>0</v>
      </c>
      <c r="AK69">
        <f t="shared" si="32"/>
        <v>0</v>
      </c>
      <c r="AL69">
        <f t="shared" si="32"/>
        <v>0</v>
      </c>
    </row>
    <row r="70" spans="8:38" hidden="1" x14ac:dyDescent="0.25">
      <c r="H70" s="149">
        <f t="shared" si="33"/>
        <v>0</v>
      </c>
      <c r="I70" s="149"/>
      <c r="J70" s="149">
        <f t="shared" si="33"/>
        <v>0</v>
      </c>
      <c r="K70" s="149"/>
      <c r="L70" s="149">
        <f t="shared" si="20"/>
        <v>0</v>
      </c>
      <c r="M70" s="149"/>
      <c r="N70" s="149">
        <f t="shared" si="21"/>
        <v>0</v>
      </c>
      <c r="O70" s="149"/>
      <c r="P70" s="149">
        <f t="shared" si="22"/>
        <v>0</v>
      </c>
      <c r="Q70" s="149"/>
      <c r="R70" s="149">
        <f t="shared" si="23"/>
        <v>0</v>
      </c>
      <c r="S70" s="149"/>
      <c r="T70" s="149">
        <f t="shared" si="24"/>
        <v>0</v>
      </c>
      <c r="U70" s="149"/>
      <c r="V70" s="149">
        <f t="shared" si="25"/>
        <v>0</v>
      </c>
      <c r="W70" s="149"/>
      <c r="X70" s="149">
        <f t="shared" si="26"/>
        <v>0</v>
      </c>
      <c r="Y70" s="149"/>
      <c r="Z70" s="149">
        <f t="shared" si="27"/>
        <v>0</v>
      </c>
      <c r="AA70" s="149"/>
      <c r="AB70" s="149">
        <f t="shared" si="28"/>
        <v>0</v>
      </c>
      <c r="AC70" s="149"/>
      <c r="AD70" s="149">
        <f t="shared" si="29"/>
        <v>0</v>
      </c>
      <c r="AE70" s="149"/>
      <c r="AF70" s="149">
        <f t="shared" si="30"/>
        <v>0</v>
      </c>
      <c r="AG70" s="149"/>
      <c r="AH70" s="149">
        <f t="shared" si="31"/>
        <v>0</v>
      </c>
      <c r="AI70" s="149"/>
      <c r="AJ70">
        <f t="shared" si="32"/>
        <v>0</v>
      </c>
      <c r="AK70">
        <f t="shared" si="32"/>
        <v>0</v>
      </c>
      <c r="AL70">
        <f t="shared" si="32"/>
        <v>0</v>
      </c>
    </row>
    <row r="71" spans="8:38" hidden="1" x14ac:dyDescent="0.25">
      <c r="H71" s="149">
        <f t="shared" si="33"/>
        <v>0</v>
      </c>
      <c r="I71" s="149"/>
      <c r="J71" s="149">
        <f t="shared" si="33"/>
        <v>0</v>
      </c>
      <c r="K71" s="149"/>
      <c r="L71" s="149">
        <f t="shared" si="20"/>
        <v>0</v>
      </c>
      <c r="M71" s="149"/>
      <c r="N71" s="149">
        <f t="shared" si="21"/>
        <v>0</v>
      </c>
      <c r="O71" s="149"/>
      <c r="P71" s="149">
        <f t="shared" si="22"/>
        <v>0</v>
      </c>
      <c r="Q71" s="149"/>
      <c r="R71" s="149">
        <f t="shared" si="23"/>
        <v>0</v>
      </c>
      <c r="S71" s="149"/>
      <c r="T71" s="149">
        <f t="shared" si="24"/>
        <v>0</v>
      </c>
      <c r="U71" s="149"/>
      <c r="V71" s="149">
        <f t="shared" si="25"/>
        <v>0</v>
      </c>
      <c r="W71" s="149"/>
      <c r="X71" s="149">
        <f t="shared" si="26"/>
        <v>0</v>
      </c>
      <c r="Y71" s="149"/>
      <c r="Z71" s="149">
        <f t="shared" si="27"/>
        <v>0</v>
      </c>
      <c r="AA71" s="149"/>
      <c r="AB71" s="149">
        <f t="shared" si="28"/>
        <v>0</v>
      </c>
      <c r="AC71" s="149"/>
      <c r="AD71" s="149">
        <f t="shared" si="29"/>
        <v>0</v>
      </c>
      <c r="AE71" s="149"/>
      <c r="AF71" s="149">
        <f t="shared" si="30"/>
        <v>0</v>
      </c>
      <c r="AG71" s="149"/>
      <c r="AH71" s="149">
        <f t="shared" si="31"/>
        <v>0</v>
      </c>
      <c r="AI71" s="149"/>
      <c r="AJ71">
        <f t="shared" si="32"/>
        <v>0</v>
      </c>
      <c r="AK71">
        <f t="shared" si="32"/>
        <v>0</v>
      </c>
      <c r="AL71">
        <f t="shared" si="32"/>
        <v>0</v>
      </c>
    </row>
    <row r="72" spans="8:38" hidden="1" x14ac:dyDescent="0.25">
      <c r="H72" s="149">
        <f t="shared" si="33"/>
        <v>0</v>
      </c>
      <c r="I72" s="149"/>
      <c r="J72" s="149">
        <f t="shared" si="33"/>
        <v>0</v>
      </c>
      <c r="K72" s="149"/>
      <c r="L72" s="149">
        <f t="shared" si="20"/>
        <v>0</v>
      </c>
      <c r="M72" s="149"/>
      <c r="N72" s="149">
        <f t="shared" si="21"/>
        <v>0</v>
      </c>
      <c r="O72" s="149"/>
      <c r="P72" s="149">
        <f t="shared" si="22"/>
        <v>0</v>
      </c>
      <c r="Q72" s="149"/>
      <c r="R72" s="149">
        <f t="shared" si="23"/>
        <v>0</v>
      </c>
      <c r="S72" s="149"/>
      <c r="T72" s="149">
        <f t="shared" si="24"/>
        <v>0</v>
      </c>
      <c r="U72" s="149"/>
      <c r="V72" s="149">
        <f t="shared" si="25"/>
        <v>0</v>
      </c>
      <c r="W72" s="149"/>
      <c r="X72" s="149">
        <f t="shared" si="26"/>
        <v>0</v>
      </c>
      <c r="Y72" s="149"/>
      <c r="Z72" s="149">
        <f t="shared" si="27"/>
        <v>0</v>
      </c>
      <c r="AA72" s="149"/>
      <c r="AB72" s="149">
        <f t="shared" si="28"/>
        <v>0</v>
      </c>
      <c r="AC72" s="149"/>
      <c r="AD72" s="149">
        <f t="shared" si="29"/>
        <v>0</v>
      </c>
      <c r="AE72" s="149"/>
      <c r="AF72" s="149">
        <f t="shared" si="30"/>
        <v>0</v>
      </c>
      <c r="AG72" s="149"/>
      <c r="AH72" s="149">
        <f t="shared" si="31"/>
        <v>0</v>
      </c>
      <c r="AI72" s="149"/>
      <c r="AJ72">
        <f t="shared" si="32"/>
        <v>0</v>
      </c>
      <c r="AK72">
        <f t="shared" si="32"/>
        <v>0</v>
      </c>
      <c r="AL72">
        <f t="shared" si="32"/>
        <v>0</v>
      </c>
    </row>
    <row r="73" spans="8:38" hidden="1" x14ac:dyDescent="0.25">
      <c r="H73" s="149">
        <f t="shared" si="33"/>
        <v>0</v>
      </c>
      <c r="I73" s="149"/>
      <c r="J73" s="149">
        <f t="shared" si="33"/>
        <v>0</v>
      </c>
      <c r="K73" s="149"/>
      <c r="L73" s="149">
        <f t="shared" si="20"/>
        <v>0</v>
      </c>
      <c r="M73" s="149"/>
      <c r="N73" s="149">
        <f t="shared" si="21"/>
        <v>0</v>
      </c>
      <c r="O73" s="149"/>
      <c r="P73" s="149">
        <f t="shared" si="22"/>
        <v>0</v>
      </c>
      <c r="Q73" s="149"/>
      <c r="R73" s="149">
        <f t="shared" si="23"/>
        <v>0</v>
      </c>
      <c r="S73" s="149"/>
      <c r="T73" s="149">
        <f t="shared" si="24"/>
        <v>0</v>
      </c>
      <c r="U73" s="149"/>
      <c r="V73" s="149">
        <f t="shared" si="25"/>
        <v>0</v>
      </c>
      <c r="W73" s="149"/>
      <c r="X73" s="149">
        <f t="shared" si="26"/>
        <v>0</v>
      </c>
      <c r="Y73" s="149"/>
      <c r="Z73" s="149">
        <f t="shared" si="27"/>
        <v>0</v>
      </c>
      <c r="AA73" s="149"/>
      <c r="AB73" s="149">
        <f t="shared" si="28"/>
        <v>0</v>
      </c>
      <c r="AC73" s="149"/>
      <c r="AD73" s="149">
        <f t="shared" si="29"/>
        <v>0</v>
      </c>
      <c r="AE73" s="149"/>
      <c r="AF73" s="149">
        <f t="shared" si="30"/>
        <v>0</v>
      </c>
      <c r="AG73" s="149"/>
      <c r="AH73" s="149">
        <f t="shared" si="31"/>
        <v>0</v>
      </c>
      <c r="AI73" s="149"/>
      <c r="AJ73">
        <f t="shared" si="32"/>
        <v>0</v>
      </c>
      <c r="AK73">
        <f t="shared" si="32"/>
        <v>0</v>
      </c>
      <c r="AL73">
        <f t="shared" si="32"/>
        <v>0</v>
      </c>
    </row>
    <row r="74" spans="8:38" hidden="1" x14ac:dyDescent="0.25">
      <c r="H74" s="149">
        <f t="shared" si="33"/>
        <v>0</v>
      </c>
      <c r="I74" s="149"/>
      <c r="J74" s="149">
        <f t="shared" si="33"/>
        <v>0</v>
      </c>
      <c r="K74" s="149"/>
      <c r="L74" s="149">
        <f t="shared" si="20"/>
        <v>0</v>
      </c>
      <c r="M74" s="149"/>
      <c r="N74" s="149">
        <f t="shared" si="21"/>
        <v>0</v>
      </c>
      <c r="O74" s="149"/>
      <c r="P74" s="149">
        <f t="shared" si="22"/>
        <v>0</v>
      </c>
      <c r="Q74" s="149"/>
      <c r="R74" s="149">
        <f t="shared" si="23"/>
        <v>0</v>
      </c>
      <c r="S74" s="149"/>
      <c r="T74" s="149">
        <f t="shared" si="24"/>
        <v>0</v>
      </c>
      <c r="U74" s="149"/>
      <c r="V74" s="149">
        <f t="shared" si="25"/>
        <v>0</v>
      </c>
      <c r="W74" s="149"/>
      <c r="X74" s="149">
        <f t="shared" si="26"/>
        <v>0</v>
      </c>
      <c r="Y74" s="149"/>
      <c r="Z74" s="149">
        <f t="shared" si="27"/>
        <v>0</v>
      </c>
      <c r="AA74" s="149"/>
      <c r="AB74" s="149">
        <f t="shared" si="28"/>
        <v>0</v>
      </c>
      <c r="AC74" s="149"/>
      <c r="AD74" s="149">
        <f t="shared" si="29"/>
        <v>0</v>
      </c>
      <c r="AE74" s="149"/>
      <c r="AF74" s="149">
        <f t="shared" si="30"/>
        <v>0</v>
      </c>
      <c r="AG74" s="149"/>
      <c r="AH74" s="149">
        <f t="shared" si="31"/>
        <v>0</v>
      </c>
      <c r="AI74" s="149"/>
      <c r="AJ74">
        <f t="shared" si="32"/>
        <v>0</v>
      </c>
      <c r="AK74">
        <f t="shared" si="32"/>
        <v>0</v>
      </c>
      <c r="AL74">
        <f t="shared" si="32"/>
        <v>0</v>
      </c>
    </row>
    <row r="75" spans="8:38" hidden="1" x14ac:dyDescent="0.25">
      <c r="H75" s="149">
        <f t="shared" si="33"/>
        <v>0</v>
      </c>
      <c r="I75" s="149"/>
      <c r="J75" s="149">
        <f t="shared" si="33"/>
        <v>0</v>
      </c>
      <c r="K75" s="149"/>
      <c r="L75" s="149">
        <f t="shared" si="20"/>
        <v>0</v>
      </c>
      <c r="M75" s="149"/>
      <c r="N75" s="149">
        <f t="shared" si="21"/>
        <v>0</v>
      </c>
      <c r="O75" s="149"/>
      <c r="P75" s="149">
        <f t="shared" si="22"/>
        <v>0</v>
      </c>
      <c r="Q75" s="149"/>
      <c r="R75" s="149">
        <f t="shared" si="23"/>
        <v>0</v>
      </c>
      <c r="S75" s="149"/>
      <c r="T75" s="149">
        <f t="shared" si="24"/>
        <v>0</v>
      </c>
      <c r="U75" s="149"/>
      <c r="V75" s="149">
        <f t="shared" si="25"/>
        <v>0</v>
      </c>
      <c r="W75" s="149"/>
      <c r="X75" s="149">
        <f t="shared" si="26"/>
        <v>0</v>
      </c>
      <c r="Y75" s="149"/>
      <c r="Z75" s="149">
        <f t="shared" si="27"/>
        <v>0</v>
      </c>
      <c r="AA75" s="149"/>
      <c r="AB75" s="149">
        <f t="shared" si="28"/>
        <v>0</v>
      </c>
      <c r="AC75" s="149"/>
      <c r="AD75" s="149">
        <f t="shared" si="29"/>
        <v>0</v>
      </c>
      <c r="AE75" s="149"/>
      <c r="AF75" s="149">
        <f t="shared" si="30"/>
        <v>0</v>
      </c>
      <c r="AG75" s="149"/>
      <c r="AH75" s="149">
        <f t="shared" si="31"/>
        <v>0</v>
      </c>
      <c r="AI75" s="149"/>
      <c r="AJ75">
        <f t="shared" si="32"/>
        <v>0</v>
      </c>
      <c r="AK75">
        <f t="shared" si="32"/>
        <v>0</v>
      </c>
      <c r="AL75">
        <f t="shared" si="32"/>
        <v>0</v>
      </c>
    </row>
    <row r="76" spans="8:38" hidden="1" x14ac:dyDescent="0.25">
      <c r="H76" s="149">
        <f t="shared" si="33"/>
        <v>0</v>
      </c>
      <c r="I76" s="149"/>
      <c r="J76" s="149">
        <f t="shared" si="33"/>
        <v>0</v>
      </c>
      <c r="K76" s="149"/>
      <c r="L76" s="149">
        <f t="shared" si="20"/>
        <v>0</v>
      </c>
      <c r="M76" s="149"/>
      <c r="N76" s="149">
        <f t="shared" si="21"/>
        <v>0</v>
      </c>
      <c r="O76" s="149"/>
      <c r="P76" s="149">
        <f t="shared" si="22"/>
        <v>0</v>
      </c>
      <c r="Q76" s="149"/>
      <c r="R76" s="149">
        <f t="shared" si="23"/>
        <v>0</v>
      </c>
      <c r="S76" s="149"/>
      <c r="T76" s="149">
        <f t="shared" si="24"/>
        <v>0</v>
      </c>
      <c r="U76" s="149"/>
      <c r="V76" s="149">
        <f t="shared" si="25"/>
        <v>0</v>
      </c>
      <c r="W76" s="149"/>
      <c r="X76" s="149">
        <f t="shared" si="26"/>
        <v>0</v>
      </c>
      <c r="Y76" s="149"/>
      <c r="Z76" s="149">
        <f t="shared" si="27"/>
        <v>0</v>
      </c>
      <c r="AA76" s="149"/>
      <c r="AB76" s="149">
        <f t="shared" si="28"/>
        <v>0</v>
      </c>
      <c r="AC76" s="149"/>
      <c r="AD76" s="149">
        <f t="shared" si="29"/>
        <v>0</v>
      </c>
      <c r="AE76" s="149"/>
      <c r="AF76" s="149">
        <f t="shared" si="30"/>
        <v>0</v>
      </c>
      <c r="AG76" s="149"/>
      <c r="AH76" s="149">
        <f t="shared" si="31"/>
        <v>0</v>
      </c>
      <c r="AI76" s="149"/>
      <c r="AJ76">
        <f t="shared" si="32"/>
        <v>0</v>
      </c>
      <c r="AK76">
        <f t="shared" si="32"/>
        <v>0</v>
      </c>
      <c r="AL76">
        <f t="shared" si="32"/>
        <v>0</v>
      </c>
    </row>
    <row r="77" spans="8:38" hidden="1" x14ac:dyDescent="0.25">
      <c r="H77" s="149">
        <f t="shared" si="33"/>
        <v>0</v>
      </c>
      <c r="I77" s="149"/>
      <c r="J77" s="149">
        <f t="shared" si="33"/>
        <v>0</v>
      </c>
      <c r="K77" s="149"/>
      <c r="L77" s="149">
        <f t="shared" si="20"/>
        <v>0</v>
      </c>
      <c r="M77" s="149"/>
      <c r="N77" s="149">
        <f t="shared" si="21"/>
        <v>0</v>
      </c>
      <c r="O77" s="149"/>
      <c r="P77" s="149">
        <f t="shared" si="22"/>
        <v>0</v>
      </c>
      <c r="Q77" s="149"/>
      <c r="R77" s="149">
        <f t="shared" si="23"/>
        <v>0</v>
      </c>
      <c r="S77" s="149"/>
      <c r="T77" s="149">
        <f t="shared" si="24"/>
        <v>0</v>
      </c>
      <c r="U77" s="149"/>
      <c r="V77" s="149">
        <f t="shared" si="25"/>
        <v>0</v>
      </c>
      <c r="W77" s="149"/>
      <c r="X77" s="149">
        <f t="shared" si="26"/>
        <v>0</v>
      </c>
      <c r="Y77" s="149"/>
      <c r="Z77" s="149">
        <f t="shared" si="27"/>
        <v>0</v>
      </c>
      <c r="AA77" s="149"/>
      <c r="AB77" s="149">
        <f t="shared" si="28"/>
        <v>0</v>
      </c>
      <c r="AC77" s="149"/>
      <c r="AD77" s="149">
        <f t="shared" si="29"/>
        <v>0</v>
      </c>
      <c r="AE77" s="149"/>
      <c r="AF77" s="149">
        <f t="shared" si="30"/>
        <v>0</v>
      </c>
      <c r="AG77" s="149"/>
      <c r="AH77" s="149">
        <f t="shared" si="31"/>
        <v>0</v>
      </c>
      <c r="AI77" s="149"/>
      <c r="AJ77">
        <f t="shared" si="32"/>
        <v>0</v>
      </c>
      <c r="AK77">
        <f t="shared" si="32"/>
        <v>0</v>
      </c>
      <c r="AL77">
        <f t="shared" si="32"/>
        <v>0</v>
      </c>
    </row>
    <row r="78" spans="8:38" hidden="1" x14ac:dyDescent="0.25">
      <c r="H78" s="149">
        <f t="shared" si="33"/>
        <v>0</v>
      </c>
      <c r="I78" s="149"/>
      <c r="J78" s="149">
        <f t="shared" si="33"/>
        <v>0</v>
      </c>
      <c r="K78" s="149"/>
      <c r="L78" s="149">
        <f t="shared" si="20"/>
        <v>0</v>
      </c>
      <c r="M78" s="149"/>
      <c r="N78" s="149">
        <f t="shared" si="21"/>
        <v>0</v>
      </c>
      <c r="O78" s="149"/>
      <c r="P78" s="149">
        <f t="shared" si="22"/>
        <v>0</v>
      </c>
      <c r="Q78" s="149"/>
      <c r="R78" s="149">
        <f t="shared" si="23"/>
        <v>0</v>
      </c>
      <c r="S78" s="149"/>
      <c r="T78" s="149">
        <f t="shared" si="24"/>
        <v>0</v>
      </c>
      <c r="U78" s="149"/>
      <c r="V78" s="149">
        <f t="shared" si="25"/>
        <v>0</v>
      </c>
      <c r="W78" s="149"/>
      <c r="X78" s="149">
        <f t="shared" si="26"/>
        <v>0</v>
      </c>
      <c r="Y78" s="149"/>
      <c r="Z78" s="149">
        <f t="shared" si="27"/>
        <v>0</v>
      </c>
      <c r="AA78" s="149"/>
      <c r="AB78" s="149">
        <f t="shared" si="28"/>
        <v>0</v>
      </c>
      <c r="AC78" s="149"/>
      <c r="AD78" s="149">
        <f t="shared" si="29"/>
        <v>0</v>
      </c>
      <c r="AE78" s="149"/>
      <c r="AF78" s="149">
        <f t="shared" si="30"/>
        <v>0</v>
      </c>
      <c r="AG78" s="149"/>
      <c r="AH78" s="149">
        <f t="shared" si="31"/>
        <v>0</v>
      </c>
      <c r="AI78" s="149"/>
      <c r="AJ78">
        <f t="shared" si="32"/>
        <v>0</v>
      </c>
      <c r="AK78">
        <f t="shared" si="32"/>
        <v>0</v>
      </c>
      <c r="AL78">
        <f t="shared" si="32"/>
        <v>0</v>
      </c>
    </row>
    <row r="79" spans="8:38" hidden="1" x14ac:dyDescent="0.25">
      <c r="H79" s="149">
        <f t="shared" si="33"/>
        <v>0</v>
      </c>
      <c r="I79" s="149"/>
      <c r="J79" s="149">
        <f t="shared" si="33"/>
        <v>0</v>
      </c>
      <c r="K79" s="149"/>
      <c r="L79" s="149">
        <f t="shared" si="20"/>
        <v>0</v>
      </c>
      <c r="M79" s="149"/>
      <c r="N79" s="149">
        <f t="shared" si="21"/>
        <v>0</v>
      </c>
      <c r="O79" s="149"/>
      <c r="P79" s="149">
        <f t="shared" si="22"/>
        <v>0</v>
      </c>
      <c r="Q79" s="149"/>
      <c r="R79" s="149">
        <f t="shared" si="23"/>
        <v>0</v>
      </c>
      <c r="S79" s="149"/>
      <c r="T79" s="149">
        <f t="shared" si="24"/>
        <v>0</v>
      </c>
      <c r="U79" s="149"/>
      <c r="V79" s="149">
        <f t="shared" si="25"/>
        <v>0</v>
      </c>
      <c r="W79" s="149"/>
      <c r="X79" s="149">
        <f t="shared" si="26"/>
        <v>0</v>
      </c>
      <c r="Y79" s="149"/>
      <c r="Z79" s="149">
        <f t="shared" si="27"/>
        <v>0</v>
      </c>
      <c r="AA79" s="149"/>
      <c r="AB79" s="149">
        <f t="shared" si="28"/>
        <v>0</v>
      </c>
      <c r="AC79" s="149"/>
      <c r="AD79" s="149">
        <f t="shared" si="29"/>
        <v>0</v>
      </c>
      <c r="AE79" s="149"/>
      <c r="AF79" s="149">
        <f t="shared" si="30"/>
        <v>0</v>
      </c>
      <c r="AG79" s="149"/>
      <c r="AH79" s="149">
        <f t="shared" si="31"/>
        <v>0</v>
      </c>
      <c r="AI79" s="149"/>
      <c r="AJ79">
        <f t="shared" si="32"/>
        <v>0</v>
      </c>
      <c r="AK79">
        <f t="shared" si="32"/>
        <v>0</v>
      </c>
      <c r="AL79">
        <f t="shared" si="32"/>
        <v>0</v>
      </c>
    </row>
    <row r="80" spans="8:38" hidden="1" x14ac:dyDescent="0.25">
      <c r="H80" s="149">
        <f t="shared" si="33"/>
        <v>0</v>
      </c>
      <c r="I80" s="149"/>
      <c r="J80" s="149">
        <f t="shared" si="33"/>
        <v>0</v>
      </c>
      <c r="K80" s="149"/>
      <c r="L80" s="149">
        <f t="shared" si="20"/>
        <v>0</v>
      </c>
      <c r="M80" s="149"/>
      <c r="N80" s="149">
        <f t="shared" si="21"/>
        <v>0</v>
      </c>
      <c r="O80" s="149"/>
      <c r="P80" s="149">
        <f t="shared" si="22"/>
        <v>0</v>
      </c>
      <c r="Q80" s="149"/>
      <c r="R80" s="149">
        <f t="shared" si="23"/>
        <v>0</v>
      </c>
      <c r="S80" s="149"/>
      <c r="T80" s="149">
        <f t="shared" si="24"/>
        <v>0</v>
      </c>
      <c r="U80" s="149"/>
      <c r="V80" s="149">
        <f t="shared" si="25"/>
        <v>0</v>
      </c>
      <c r="W80" s="149"/>
      <c r="X80" s="149">
        <f t="shared" si="26"/>
        <v>0</v>
      </c>
      <c r="Y80" s="149"/>
      <c r="Z80" s="149">
        <f t="shared" si="27"/>
        <v>0</v>
      </c>
      <c r="AA80" s="149"/>
      <c r="AB80" s="149">
        <f t="shared" si="28"/>
        <v>0</v>
      </c>
      <c r="AC80" s="149"/>
      <c r="AD80" s="149">
        <f t="shared" si="29"/>
        <v>0</v>
      </c>
      <c r="AE80" s="149"/>
      <c r="AF80" s="149">
        <f t="shared" si="30"/>
        <v>0</v>
      </c>
      <c r="AG80" s="149"/>
      <c r="AH80" s="149">
        <f t="shared" si="31"/>
        <v>0</v>
      </c>
      <c r="AI80" s="149"/>
      <c r="AJ80">
        <f t="shared" si="32"/>
        <v>0</v>
      </c>
      <c r="AK80">
        <f t="shared" si="32"/>
        <v>0</v>
      </c>
      <c r="AL80">
        <f t="shared" si="32"/>
        <v>0</v>
      </c>
    </row>
    <row r="81" spans="8:38" hidden="1" x14ac:dyDescent="0.25">
      <c r="H81" s="149">
        <f t="shared" si="33"/>
        <v>0</v>
      </c>
      <c r="I81" s="149"/>
      <c r="J81" s="149">
        <f t="shared" si="33"/>
        <v>0</v>
      </c>
      <c r="K81" s="149"/>
      <c r="L81" s="149">
        <f t="shared" si="20"/>
        <v>0</v>
      </c>
      <c r="M81" s="149"/>
      <c r="N81" s="149">
        <f t="shared" si="21"/>
        <v>0</v>
      </c>
      <c r="O81" s="149"/>
      <c r="P81" s="149">
        <f t="shared" si="22"/>
        <v>0</v>
      </c>
      <c r="Q81" s="149"/>
      <c r="R81" s="149">
        <f t="shared" si="23"/>
        <v>0</v>
      </c>
      <c r="S81" s="149"/>
      <c r="T81" s="149">
        <f t="shared" si="24"/>
        <v>0</v>
      </c>
      <c r="U81" s="149"/>
      <c r="V81" s="149">
        <f t="shared" si="25"/>
        <v>0</v>
      </c>
      <c r="W81" s="149"/>
      <c r="X81" s="149">
        <f t="shared" si="26"/>
        <v>0</v>
      </c>
      <c r="Y81" s="149"/>
      <c r="Z81" s="149">
        <f t="shared" si="27"/>
        <v>0</v>
      </c>
      <c r="AA81" s="149"/>
      <c r="AB81" s="149">
        <f t="shared" si="28"/>
        <v>0</v>
      </c>
      <c r="AC81" s="149"/>
      <c r="AD81" s="149">
        <f t="shared" si="29"/>
        <v>0</v>
      </c>
      <c r="AE81" s="149"/>
      <c r="AF81" s="149">
        <f t="shared" si="30"/>
        <v>0</v>
      </c>
      <c r="AG81" s="149"/>
      <c r="AH81" s="149">
        <f t="shared" si="31"/>
        <v>0</v>
      </c>
      <c r="AI81" s="149"/>
      <c r="AJ81">
        <f t="shared" si="32"/>
        <v>0</v>
      </c>
      <c r="AK81">
        <f t="shared" si="32"/>
        <v>0</v>
      </c>
      <c r="AL81">
        <f t="shared" si="32"/>
        <v>0</v>
      </c>
    </row>
    <row r="82" spans="8:38" hidden="1" x14ac:dyDescent="0.25">
      <c r="H82" s="149">
        <f t="shared" si="33"/>
        <v>0</v>
      </c>
      <c r="I82" s="149"/>
      <c r="J82" s="149">
        <f t="shared" si="33"/>
        <v>0</v>
      </c>
      <c r="K82" s="149"/>
      <c r="L82" s="149">
        <f t="shared" si="20"/>
        <v>0</v>
      </c>
      <c r="M82" s="149"/>
      <c r="N82" s="149">
        <f t="shared" si="21"/>
        <v>0</v>
      </c>
      <c r="O82" s="149"/>
      <c r="P82" s="149">
        <f t="shared" si="22"/>
        <v>0</v>
      </c>
      <c r="Q82" s="149"/>
      <c r="R82" s="149">
        <f t="shared" si="23"/>
        <v>0</v>
      </c>
      <c r="S82" s="149"/>
      <c r="T82" s="149">
        <f t="shared" si="24"/>
        <v>0</v>
      </c>
      <c r="U82" s="149"/>
      <c r="V82" s="149">
        <f t="shared" si="25"/>
        <v>0</v>
      </c>
      <c r="W82" s="149"/>
      <c r="X82" s="149">
        <f t="shared" si="26"/>
        <v>0</v>
      </c>
      <c r="Y82" s="149"/>
      <c r="Z82" s="149">
        <f t="shared" si="27"/>
        <v>0</v>
      </c>
      <c r="AA82" s="149"/>
      <c r="AB82" s="149">
        <f t="shared" si="28"/>
        <v>0</v>
      </c>
      <c r="AC82" s="149"/>
      <c r="AD82" s="149">
        <f t="shared" si="29"/>
        <v>0</v>
      </c>
      <c r="AE82" s="149"/>
      <c r="AF82" s="149">
        <f t="shared" si="30"/>
        <v>0</v>
      </c>
      <c r="AG82" s="149"/>
      <c r="AH82" s="149">
        <f t="shared" si="31"/>
        <v>0</v>
      </c>
      <c r="AI82" s="149"/>
      <c r="AJ82">
        <f t="shared" si="32"/>
        <v>0</v>
      </c>
      <c r="AK82">
        <f t="shared" si="32"/>
        <v>0</v>
      </c>
      <c r="AL82">
        <f t="shared" si="32"/>
        <v>0</v>
      </c>
    </row>
    <row r="83" spans="8:38" hidden="1" x14ac:dyDescent="0.25">
      <c r="H83" s="149">
        <f t="shared" si="33"/>
        <v>0</v>
      </c>
      <c r="I83" s="149"/>
      <c r="J83" s="149">
        <f t="shared" si="33"/>
        <v>0</v>
      </c>
      <c r="K83" s="149"/>
      <c r="L83" s="149">
        <f t="shared" si="20"/>
        <v>0</v>
      </c>
      <c r="M83" s="149"/>
      <c r="N83" s="149">
        <f t="shared" si="21"/>
        <v>0</v>
      </c>
      <c r="O83" s="149"/>
      <c r="P83" s="149">
        <f t="shared" si="22"/>
        <v>0</v>
      </c>
      <c r="Q83" s="149"/>
      <c r="R83" s="149">
        <f t="shared" si="23"/>
        <v>0</v>
      </c>
      <c r="S83" s="149"/>
      <c r="T83" s="149">
        <f t="shared" si="24"/>
        <v>0</v>
      </c>
      <c r="U83" s="149"/>
      <c r="V83" s="149">
        <f t="shared" si="25"/>
        <v>0</v>
      </c>
      <c r="W83" s="149"/>
      <c r="X83" s="149">
        <f t="shared" si="26"/>
        <v>0</v>
      </c>
      <c r="Y83" s="149"/>
      <c r="Z83" s="149">
        <f t="shared" si="27"/>
        <v>0</v>
      </c>
      <c r="AA83" s="149"/>
      <c r="AB83" s="149">
        <f t="shared" si="28"/>
        <v>0</v>
      </c>
      <c r="AC83" s="149"/>
      <c r="AD83" s="149">
        <f t="shared" si="29"/>
        <v>0</v>
      </c>
      <c r="AE83" s="149"/>
      <c r="AF83" s="149">
        <f t="shared" si="30"/>
        <v>0</v>
      </c>
      <c r="AG83" s="149"/>
      <c r="AH83" s="149">
        <f t="shared" si="31"/>
        <v>0</v>
      </c>
      <c r="AI83" s="149"/>
      <c r="AJ83">
        <f t="shared" si="32"/>
        <v>0</v>
      </c>
      <c r="AK83">
        <f t="shared" si="32"/>
        <v>0</v>
      </c>
      <c r="AL83">
        <f t="shared" si="32"/>
        <v>0</v>
      </c>
    </row>
    <row r="84" spans="8:38" hidden="1" x14ac:dyDescent="0.25">
      <c r="H84" s="149">
        <f t="shared" si="33"/>
        <v>0</v>
      </c>
      <c r="I84" s="149"/>
      <c r="J84" s="149">
        <f t="shared" si="33"/>
        <v>0</v>
      </c>
      <c r="K84" s="149"/>
      <c r="L84" s="149">
        <f t="shared" si="20"/>
        <v>0</v>
      </c>
      <c r="M84" s="149"/>
      <c r="N84" s="149">
        <f t="shared" si="21"/>
        <v>0</v>
      </c>
      <c r="O84" s="149"/>
      <c r="P84" s="149">
        <f t="shared" si="22"/>
        <v>0</v>
      </c>
      <c r="Q84" s="149"/>
      <c r="R84" s="149">
        <f t="shared" si="23"/>
        <v>0</v>
      </c>
      <c r="S84" s="149"/>
      <c r="T84" s="149">
        <f t="shared" si="24"/>
        <v>0</v>
      </c>
      <c r="U84" s="149"/>
      <c r="V84" s="149">
        <f t="shared" si="25"/>
        <v>0</v>
      </c>
      <c r="W84" s="149"/>
      <c r="X84" s="149">
        <f t="shared" si="26"/>
        <v>0</v>
      </c>
      <c r="Y84" s="149"/>
      <c r="Z84" s="149">
        <f t="shared" si="27"/>
        <v>0</v>
      </c>
      <c r="AA84" s="149"/>
      <c r="AB84" s="149">
        <f t="shared" si="28"/>
        <v>0</v>
      </c>
      <c r="AC84" s="149"/>
      <c r="AD84" s="149">
        <f t="shared" si="29"/>
        <v>0</v>
      </c>
      <c r="AE84" s="149"/>
      <c r="AF84" s="149">
        <f t="shared" si="30"/>
        <v>0</v>
      </c>
      <c r="AG84" s="149"/>
      <c r="AH84" s="149">
        <f t="shared" si="31"/>
        <v>0</v>
      </c>
      <c r="AI84" s="149"/>
      <c r="AJ84">
        <f t="shared" ref="AJ84:AL99" si="34">IFERROR(AJ184*1,0)</f>
        <v>0</v>
      </c>
      <c r="AK84">
        <f t="shared" si="34"/>
        <v>0</v>
      </c>
      <c r="AL84">
        <f t="shared" si="34"/>
        <v>0</v>
      </c>
    </row>
    <row r="85" spans="8:38" hidden="1" x14ac:dyDescent="0.25">
      <c r="H85" s="149">
        <f t="shared" ref="H85:J96" si="35">ROUND(IFERROR(H185*I185,0),2)</f>
        <v>0</v>
      </c>
      <c r="I85" s="149"/>
      <c r="J85" s="149">
        <f t="shared" si="35"/>
        <v>0</v>
      </c>
      <c r="K85" s="149"/>
      <c r="L85" s="149">
        <f t="shared" si="20"/>
        <v>0</v>
      </c>
      <c r="M85" s="149"/>
      <c r="N85" s="149">
        <f t="shared" si="21"/>
        <v>0</v>
      </c>
      <c r="O85" s="149"/>
      <c r="P85" s="149">
        <f t="shared" si="22"/>
        <v>0</v>
      </c>
      <c r="Q85" s="149"/>
      <c r="R85" s="149">
        <f t="shared" si="23"/>
        <v>0</v>
      </c>
      <c r="S85" s="149"/>
      <c r="T85" s="149">
        <f t="shared" si="24"/>
        <v>0</v>
      </c>
      <c r="U85" s="149"/>
      <c r="V85" s="149">
        <f t="shared" si="25"/>
        <v>0</v>
      </c>
      <c r="W85" s="149"/>
      <c r="X85" s="149">
        <f t="shared" si="26"/>
        <v>0</v>
      </c>
      <c r="Y85" s="149"/>
      <c r="Z85" s="149">
        <f t="shared" si="27"/>
        <v>0</v>
      </c>
      <c r="AA85" s="149"/>
      <c r="AB85" s="149">
        <f t="shared" si="28"/>
        <v>0</v>
      </c>
      <c r="AC85" s="149"/>
      <c r="AD85" s="149">
        <f t="shared" si="29"/>
        <v>0</v>
      </c>
      <c r="AE85" s="149"/>
      <c r="AF85" s="149">
        <f t="shared" si="30"/>
        <v>0</v>
      </c>
      <c r="AG85" s="149"/>
      <c r="AH85" s="149">
        <f t="shared" si="31"/>
        <v>0</v>
      </c>
      <c r="AI85" s="149"/>
      <c r="AJ85">
        <f t="shared" si="34"/>
        <v>0</v>
      </c>
      <c r="AK85">
        <f t="shared" si="34"/>
        <v>0</v>
      </c>
      <c r="AL85">
        <f t="shared" si="34"/>
        <v>0</v>
      </c>
    </row>
    <row r="86" spans="8:38" hidden="1" x14ac:dyDescent="0.25">
      <c r="H86" s="149">
        <f t="shared" si="35"/>
        <v>0</v>
      </c>
      <c r="I86" s="149"/>
      <c r="J86" s="149">
        <f t="shared" si="35"/>
        <v>0</v>
      </c>
      <c r="K86" s="149"/>
      <c r="L86" s="149">
        <f t="shared" si="20"/>
        <v>0</v>
      </c>
      <c r="M86" s="149"/>
      <c r="N86" s="149">
        <f t="shared" si="21"/>
        <v>0</v>
      </c>
      <c r="O86" s="149"/>
      <c r="P86" s="149">
        <f t="shared" si="22"/>
        <v>0</v>
      </c>
      <c r="Q86" s="149"/>
      <c r="R86" s="149">
        <f t="shared" si="23"/>
        <v>0</v>
      </c>
      <c r="S86" s="149"/>
      <c r="T86" s="149">
        <f t="shared" si="24"/>
        <v>0</v>
      </c>
      <c r="U86" s="149"/>
      <c r="V86" s="149">
        <f t="shared" si="25"/>
        <v>0</v>
      </c>
      <c r="W86" s="149"/>
      <c r="X86" s="149">
        <f t="shared" si="26"/>
        <v>0</v>
      </c>
      <c r="Y86" s="149"/>
      <c r="Z86" s="149">
        <f t="shared" si="27"/>
        <v>0</v>
      </c>
      <c r="AA86" s="149"/>
      <c r="AB86" s="149">
        <f t="shared" si="28"/>
        <v>0</v>
      </c>
      <c r="AC86" s="149"/>
      <c r="AD86" s="149">
        <f t="shared" si="29"/>
        <v>0</v>
      </c>
      <c r="AE86" s="149"/>
      <c r="AF86" s="149">
        <f t="shared" si="30"/>
        <v>0</v>
      </c>
      <c r="AG86" s="149"/>
      <c r="AH86" s="149">
        <f t="shared" si="31"/>
        <v>0</v>
      </c>
      <c r="AI86" s="149"/>
      <c r="AJ86">
        <f t="shared" si="34"/>
        <v>0</v>
      </c>
      <c r="AK86">
        <f t="shared" si="34"/>
        <v>0</v>
      </c>
      <c r="AL86">
        <f t="shared" si="34"/>
        <v>0</v>
      </c>
    </row>
    <row r="87" spans="8:38" hidden="1" x14ac:dyDescent="0.25">
      <c r="H87" s="149">
        <f t="shared" si="35"/>
        <v>0</v>
      </c>
      <c r="I87" s="149"/>
      <c r="J87" s="149">
        <f t="shared" si="35"/>
        <v>0</v>
      </c>
      <c r="K87" s="149"/>
      <c r="L87" s="149">
        <f t="shared" si="20"/>
        <v>0</v>
      </c>
      <c r="M87" s="149"/>
      <c r="N87" s="149">
        <f t="shared" si="21"/>
        <v>0</v>
      </c>
      <c r="O87" s="149"/>
      <c r="P87" s="149">
        <f t="shared" si="22"/>
        <v>0</v>
      </c>
      <c r="Q87" s="149"/>
      <c r="R87" s="149">
        <f t="shared" si="23"/>
        <v>0</v>
      </c>
      <c r="S87" s="149"/>
      <c r="T87" s="149">
        <f t="shared" si="24"/>
        <v>0</v>
      </c>
      <c r="U87" s="149"/>
      <c r="V87" s="149">
        <f t="shared" si="25"/>
        <v>0</v>
      </c>
      <c r="W87" s="149"/>
      <c r="X87" s="149">
        <f t="shared" si="26"/>
        <v>0</v>
      </c>
      <c r="Y87" s="149"/>
      <c r="Z87" s="149">
        <f t="shared" si="27"/>
        <v>0</v>
      </c>
      <c r="AA87" s="149"/>
      <c r="AB87" s="149">
        <f t="shared" si="28"/>
        <v>0</v>
      </c>
      <c r="AC87" s="149"/>
      <c r="AD87" s="149">
        <f t="shared" si="29"/>
        <v>0</v>
      </c>
      <c r="AE87" s="149"/>
      <c r="AF87" s="149">
        <f t="shared" si="30"/>
        <v>0</v>
      </c>
      <c r="AG87" s="149"/>
      <c r="AH87" s="149">
        <f t="shared" si="31"/>
        <v>0</v>
      </c>
      <c r="AI87" s="149"/>
      <c r="AJ87">
        <f t="shared" si="34"/>
        <v>0</v>
      </c>
      <c r="AK87">
        <f t="shared" si="34"/>
        <v>0</v>
      </c>
      <c r="AL87">
        <f t="shared" si="34"/>
        <v>0</v>
      </c>
    </row>
    <row r="88" spans="8:38" hidden="1" x14ac:dyDescent="0.25">
      <c r="H88" s="149">
        <f t="shared" si="35"/>
        <v>0</v>
      </c>
      <c r="I88" s="149"/>
      <c r="J88" s="149">
        <f t="shared" si="35"/>
        <v>0</v>
      </c>
      <c r="K88" s="149"/>
      <c r="L88" s="149">
        <f t="shared" si="20"/>
        <v>0</v>
      </c>
      <c r="M88" s="149"/>
      <c r="N88" s="149">
        <f t="shared" si="21"/>
        <v>0</v>
      </c>
      <c r="O88" s="149"/>
      <c r="P88" s="149">
        <f t="shared" si="22"/>
        <v>0</v>
      </c>
      <c r="Q88" s="149"/>
      <c r="R88" s="149">
        <f t="shared" si="23"/>
        <v>0</v>
      </c>
      <c r="S88" s="149"/>
      <c r="T88" s="149">
        <f t="shared" si="24"/>
        <v>0</v>
      </c>
      <c r="U88" s="149"/>
      <c r="V88" s="149">
        <f t="shared" si="25"/>
        <v>0</v>
      </c>
      <c r="W88" s="149"/>
      <c r="X88" s="149">
        <f t="shared" si="26"/>
        <v>0</v>
      </c>
      <c r="Y88" s="149"/>
      <c r="Z88" s="149">
        <f t="shared" si="27"/>
        <v>0</v>
      </c>
      <c r="AA88" s="149"/>
      <c r="AB88" s="149">
        <f t="shared" si="28"/>
        <v>0</v>
      </c>
      <c r="AC88" s="149"/>
      <c r="AD88" s="149">
        <f t="shared" si="29"/>
        <v>0</v>
      </c>
      <c r="AE88" s="149"/>
      <c r="AF88" s="149">
        <f t="shared" si="30"/>
        <v>0</v>
      </c>
      <c r="AG88" s="149"/>
      <c r="AH88" s="149">
        <f t="shared" si="31"/>
        <v>0</v>
      </c>
      <c r="AI88" s="149"/>
      <c r="AJ88">
        <f t="shared" si="34"/>
        <v>0</v>
      </c>
      <c r="AK88">
        <f t="shared" si="34"/>
        <v>0</v>
      </c>
      <c r="AL88">
        <f t="shared" si="34"/>
        <v>0</v>
      </c>
    </row>
    <row r="89" spans="8:38" hidden="1" x14ac:dyDescent="0.25">
      <c r="H89" s="149">
        <f t="shared" si="35"/>
        <v>0</v>
      </c>
      <c r="I89" s="149"/>
      <c r="J89" s="149">
        <f t="shared" si="35"/>
        <v>0</v>
      </c>
      <c r="K89" s="149"/>
      <c r="L89" s="149">
        <f t="shared" si="20"/>
        <v>0</v>
      </c>
      <c r="M89" s="149"/>
      <c r="N89" s="149">
        <f t="shared" si="21"/>
        <v>0</v>
      </c>
      <c r="O89" s="149"/>
      <c r="P89" s="149">
        <f t="shared" si="22"/>
        <v>0</v>
      </c>
      <c r="Q89" s="149"/>
      <c r="R89" s="149">
        <f t="shared" si="23"/>
        <v>0</v>
      </c>
      <c r="S89" s="149"/>
      <c r="T89" s="149">
        <f t="shared" si="24"/>
        <v>0</v>
      </c>
      <c r="U89" s="149"/>
      <c r="V89" s="149">
        <f t="shared" si="25"/>
        <v>0</v>
      </c>
      <c r="W89" s="149"/>
      <c r="X89" s="149">
        <f t="shared" si="26"/>
        <v>0</v>
      </c>
      <c r="Y89" s="149"/>
      <c r="Z89" s="149">
        <f t="shared" si="27"/>
        <v>0</v>
      </c>
      <c r="AA89" s="149"/>
      <c r="AB89" s="149">
        <f t="shared" si="28"/>
        <v>0</v>
      </c>
      <c r="AC89" s="149"/>
      <c r="AD89" s="149">
        <f t="shared" si="29"/>
        <v>0</v>
      </c>
      <c r="AE89" s="149"/>
      <c r="AF89" s="149">
        <f t="shared" si="30"/>
        <v>0</v>
      </c>
      <c r="AG89" s="149"/>
      <c r="AH89" s="149">
        <f t="shared" si="31"/>
        <v>0</v>
      </c>
      <c r="AI89" s="149"/>
      <c r="AJ89">
        <f t="shared" si="34"/>
        <v>0</v>
      </c>
      <c r="AK89">
        <f t="shared" si="34"/>
        <v>0</v>
      </c>
      <c r="AL89">
        <f t="shared" si="34"/>
        <v>0</v>
      </c>
    </row>
    <row r="90" spans="8:38" hidden="1" x14ac:dyDescent="0.25">
      <c r="H90" s="149">
        <f t="shared" si="35"/>
        <v>0</v>
      </c>
      <c r="I90" s="149"/>
      <c r="J90" s="149">
        <f t="shared" si="35"/>
        <v>0</v>
      </c>
      <c r="K90" s="149"/>
      <c r="L90" s="149">
        <f t="shared" si="20"/>
        <v>0</v>
      </c>
      <c r="M90" s="149"/>
      <c r="N90" s="149">
        <f t="shared" si="21"/>
        <v>0</v>
      </c>
      <c r="O90" s="149"/>
      <c r="P90" s="149">
        <f t="shared" si="22"/>
        <v>0</v>
      </c>
      <c r="Q90" s="149"/>
      <c r="R90" s="149">
        <f t="shared" si="23"/>
        <v>0</v>
      </c>
      <c r="S90" s="149"/>
      <c r="T90" s="149">
        <f t="shared" si="24"/>
        <v>0</v>
      </c>
      <c r="U90" s="149"/>
      <c r="V90" s="149">
        <f t="shared" si="25"/>
        <v>0</v>
      </c>
      <c r="W90" s="149"/>
      <c r="X90" s="149">
        <f t="shared" si="26"/>
        <v>0</v>
      </c>
      <c r="Y90" s="149"/>
      <c r="Z90" s="149">
        <f t="shared" si="27"/>
        <v>0</v>
      </c>
      <c r="AA90" s="149"/>
      <c r="AB90" s="149">
        <f t="shared" si="28"/>
        <v>0</v>
      </c>
      <c r="AC90" s="149"/>
      <c r="AD90" s="149">
        <f t="shared" si="29"/>
        <v>0</v>
      </c>
      <c r="AE90" s="149"/>
      <c r="AF90" s="149">
        <f t="shared" si="30"/>
        <v>0</v>
      </c>
      <c r="AG90" s="149"/>
      <c r="AH90" s="149">
        <f t="shared" si="31"/>
        <v>0</v>
      </c>
      <c r="AI90" s="149"/>
      <c r="AJ90">
        <f t="shared" si="34"/>
        <v>0</v>
      </c>
      <c r="AK90">
        <f t="shared" si="34"/>
        <v>0</v>
      </c>
      <c r="AL90">
        <f t="shared" si="34"/>
        <v>0</v>
      </c>
    </row>
    <row r="91" spans="8:38" hidden="1" x14ac:dyDescent="0.25">
      <c r="H91" s="149">
        <f t="shared" si="35"/>
        <v>0</v>
      </c>
      <c r="I91" s="149"/>
      <c r="J91" s="149">
        <f t="shared" si="35"/>
        <v>0</v>
      </c>
      <c r="K91" s="149"/>
      <c r="L91" s="149">
        <f t="shared" si="20"/>
        <v>0</v>
      </c>
      <c r="M91" s="149"/>
      <c r="N91" s="149">
        <f t="shared" si="21"/>
        <v>0</v>
      </c>
      <c r="O91" s="149"/>
      <c r="P91" s="149">
        <f t="shared" si="22"/>
        <v>0</v>
      </c>
      <c r="Q91" s="149"/>
      <c r="R91" s="149">
        <f t="shared" si="23"/>
        <v>0</v>
      </c>
      <c r="S91" s="149"/>
      <c r="T91" s="149">
        <f t="shared" si="24"/>
        <v>0</v>
      </c>
      <c r="U91" s="149"/>
      <c r="V91" s="149">
        <f t="shared" si="25"/>
        <v>0</v>
      </c>
      <c r="W91" s="149"/>
      <c r="X91" s="149">
        <f t="shared" si="26"/>
        <v>0</v>
      </c>
      <c r="Y91" s="149"/>
      <c r="Z91" s="149">
        <f t="shared" si="27"/>
        <v>0</v>
      </c>
      <c r="AA91" s="149"/>
      <c r="AB91" s="149">
        <f t="shared" si="28"/>
        <v>0</v>
      </c>
      <c r="AC91" s="149"/>
      <c r="AD91" s="149">
        <f t="shared" si="29"/>
        <v>0</v>
      </c>
      <c r="AE91" s="149"/>
      <c r="AF91" s="149">
        <f t="shared" si="30"/>
        <v>0</v>
      </c>
      <c r="AG91" s="149"/>
      <c r="AH91" s="149">
        <f t="shared" si="31"/>
        <v>0</v>
      </c>
      <c r="AI91" s="149"/>
      <c r="AJ91">
        <f t="shared" si="34"/>
        <v>0</v>
      </c>
      <c r="AK91">
        <f t="shared" si="34"/>
        <v>0</v>
      </c>
      <c r="AL91">
        <f t="shared" si="34"/>
        <v>0</v>
      </c>
    </row>
    <row r="92" spans="8:38" hidden="1" x14ac:dyDescent="0.25">
      <c r="H92" s="149">
        <f t="shared" si="35"/>
        <v>0</v>
      </c>
      <c r="I92" s="149"/>
      <c r="J92" s="149">
        <f t="shared" si="35"/>
        <v>0</v>
      </c>
      <c r="K92" s="149"/>
      <c r="L92" s="149">
        <f t="shared" si="20"/>
        <v>0</v>
      </c>
      <c r="M92" s="149"/>
      <c r="N92" s="149">
        <f t="shared" si="21"/>
        <v>0</v>
      </c>
      <c r="O92" s="149"/>
      <c r="P92" s="149">
        <f t="shared" si="22"/>
        <v>0</v>
      </c>
      <c r="Q92" s="149"/>
      <c r="R92" s="149">
        <f t="shared" si="23"/>
        <v>0</v>
      </c>
      <c r="S92" s="149"/>
      <c r="T92" s="149">
        <f t="shared" si="24"/>
        <v>0</v>
      </c>
      <c r="U92" s="149"/>
      <c r="V92" s="149">
        <f t="shared" si="25"/>
        <v>0</v>
      </c>
      <c r="W92" s="149"/>
      <c r="X92" s="149">
        <f t="shared" si="26"/>
        <v>0</v>
      </c>
      <c r="Y92" s="149"/>
      <c r="Z92" s="149">
        <f t="shared" si="27"/>
        <v>0</v>
      </c>
      <c r="AA92" s="149"/>
      <c r="AB92" s="149">
        <f t="shared" si="28"/>
        <v>0</v>
      </c>
      <c r="AC92" s="149"/>
      <c r="AD92" s="149">
        <f t="shared" si="29"/>
        <v>0</v>
      </c>
      <c r="AE92" s="149"/>
      <c r="AF92" s="149">
        <f t="shared" si="30"/>
        <v>0</v>
      </c>
      <c r="AG92" s="149"/>
      <c r="AH92" s="149">
        <f t="shared" si="31"/>
        <v>0</v>
      </c>
      <c r="AI92" s="149"/>
      <c r="AJ92">
        <f t="shared" si="34"/>
        <v>0</v>
      </c>
      <c r="AK92">
        <f t="shared" si="34"/>
        <v>0</v>
      </c>
      <c r="AL92">
        <f t="shared" si="34"/>
        <v>0</v>
      </c>
    </row>
    <row r="93" spans="8:38" hidden="1" x14ac:dyDescent="0.25">
      <c r="H93" s="149">
        <f t="shared" si="35"/>
        <v>0</v>
      </c>
      <c r="I93" s="149"/>
      <c r="J93" s="149">
        <f t="shared" si="35"/>
        <v>0</v>
      </c>
      <c r="K93" s="149"/>
      <c r="L93" s="149">
        <f t="shared" si="20"/>
        <v>0</v>
      </c>
      <c r="M93" s="149"/>
      <c r="N93" s="149">
        <f t="shared" si="21"/>
        <v>0</v>
      </c>
      <c r="O93" s="149"/>
      <c r="P93" s="149">
        <f t="shared" si="22"/>
        <v>0</v>
      </c>
      <c r="Q93" s="149"/>
      <c r="R93" s="149">
        <f t="shared" si="23"/>
        <v>0</v>
      </c>
      <c r="S93" s="149"/>
      <c r="T93" s="149">
        <f t="shared" si="24"/>
        <v>0</v>
      </c>
      <c r="U93" s="149"/>
      <c r="V93" s="149">
        <f t="shared" si="25"/>
        <v>0</v>
      </c>
      <c r="W93" s="149"/>
      <c r="X93" s="149">
        <f t="shared" si="26"/>
        <v>0</v>
      </c>
      <c r="Y93" s="149"/>
      <c r="Z93" s="149">
        <f t="shared" si="27"/>
        <v>0</v>
      </c>
      <c r="AA93" s="149"/>
      <c r="AB93" s="149">
        <f t="shared" si="28"/>
        <v>0</v>
      </c>
      <c r="AC93" s="149"/>
      <c r="AD93" s="149">
        <f t="shared" si="29"/>
        <v>0</v>
      </c>
      <c r="AE93" s="149"/>
      <c r="AF93" s="149">
        <f t="shared" si="30"/>
        <v>0</v>
      </c>
      <c r="AG93" s="149"/>
      <c r="AH93" s="149">
        <f t="shared" si="31"/>
        <v>0</v>
      </c>
      <c r="AI93" s="149"/>
      <c r="AJ93">
        <f t="shared" si="34"/>
        <v>0</v>
      </c>
      <c r="AK93">
        <f t="shared" si="34"/>
        <v>0</v>
      </c>
      <c r="AL93">
        <f t="shared" si="34"/>
        <v>0</v>
      </c>
    </row>
    <row r="94" spans="8:38" hidden="1" x14ac:dyDescent="0.25">
      <c r="H94" s="149">
        <f t="shared" si="35"/>
        <v>0</v>
      </c>
      <c r="I94" s="149"/>
      <c r="J94" s="149">
        <f t="shared" si="35"/>
        <v>0</v>
      </c>
      <c r="K94" s="149"/>
      <c r="L94" s="149">
        <f t="shared" si="20"/>
        <v>0</v>
      </c>
      <c r="M94" s="149"/>
      <c r="N94" s="149">
        <f t="shared" si="21"/>
        <v>0</v>
      </c>
      <c r="O94" s="149"/>
      <c r="P94" s="149">
        <f t="shared" si="22"/>
        <v>0</v>
      </c>
      <c r="Q94" s="149"/>
      <c r="R94" s="149">
        <f t="shared" si="23"/>
        <v>0</v>
      </c>
      <c r="S94" s="149"/>
      <c r="T94" s="149">
        <f t="shared" si="24"/>
        <v>0</v>
      </c>
      <c r="U94" s="149"/>
      <c r="V94" s="149">
        <f t="shared" si="25"/>
        <v>0</v>
      </c>
      <c r="W94" s="149"/>
      <c r="X94" s="149">
        <f t="shared" si="26"/>
        <v>0</v>
      </c>
      <c r="Y94" s="149"/>
      <c r="Z94" s="149">
        <f t="shared" si="27"/>
        <v>0</v>
      </c>
      <c r="AA94" s="149"/>
      <c r="AB94" s="149">
        <f t="shared" si="28"/>
        <v>0</v>
      </c>
      <c r="AC94" s="149"/>
      <c r="AD94" s="149">
        <f t="shared" si="29"/>
        <v>0</v>
      </c>
      <c r="AE94" s="149"/>
      <c r="AF94" s="149">
        <f t="shared" si="30"/>
        <v>0</v>
      </c>
      <c r="AG94" s="149"/>
      <c r="AH94" s="149">
        <f t="shared" si="31"/>
        <v>0</v>
      </c>
      <c r="AI94" s="149"/>
      <c r="AJ94">
        <f t="shared" si="34"/>
        <v>0</v>
      </c>
      <c r="AK94">
        <f t="shared" si="34"/>
        <v>0</v>
      </c>
      <c r="AL94">
        <f t="shared" si="34"/>
        <v>0</v>
      </c>
    </row>
    <row r="95" spans="8:38" hidden="1" x14ac:dyDescent="0.25">
      <c r="H95" s="149">
        <f t="shared" si="35"/>
        <v>0</v>
      </c>
      <c r="I95" s="149"/>
      <c r="J95" s="149">
        <f t="shared" si="35"/>
        <v>0</v>
      </c>
      <c r="K95" s="149"/>
      <c r="L95" s="149">
        <f t="shared" si="20"/>
        <v>0</v>
      </c>
      <c r="M95" s="149"/>
      <c r="N95" s="149">
        <f t="shared" si="21"/>
        <v>0</v>
      </c>
      <c r="O95" s="149"/>
      <c r="P95" s="149">
        <f t="shared" si="22"/>
        <v>0</v>
      </c>
      <c r="Q95" s="149"/>
      <c r="R95" s="149">
        <f t="shared" si="23"/>
        <v>0</v>
      </c>
      <c r="S95" s="149"/>
      <c r="T95" s="149">
        <f t="shared" si="24"/>
        <v>0</v>
      </c>
      <c r="U95" s="149"/>
      <c r="V95" s="149">
        <f t="shared" si="25"/>
        <v>0</v>
      </c>
      <c r="W95" s="149"/>
      <c r="X95" s="149">
        <f t="shared" si="26"/>
        <v>0</v>
      </c>
      <c r="Y95" s="149"/>
      <c r="Z95" s="149">
        <f t="shared" si="27"/>
        <v>0</v>
      </c>
      <c r="AA95" s="149"/>
      <c r="AB95" s="149">
        <f t="shared" si="28"/>
        <v>0</v>
      </c>
      <c r="AC95" s="149"/>
      <c r="AD95" s="149">
        <f t="shared" si="29"/>
        <v>0</v>
      </c>
      <c r="AE95" s="149"/>
      <c r="AF95" s="149">
        <f t="shared" si="30"/>
        <v>0</v>
      </c>
      <c r="AG95" s="149"/>
      <c r="AH95" s="149">
        <f t="shared" si="31"/>
        <v>0</v>
      </c>
      <c r="AI95" s="149"/>
      <c r="AJ95">
        <f t="shared" si="34"/>
        <v>0</v>
      </c>
      <c r="AK95">
        <f t="shared" si="34"/>
        <v>0</v>
      </c>
      <c r="AL95">
        <f t="shared" si="34"/>
        <v>0</v>
      </c>
    </row>
    <row r="96" spans="8:38" hidden="1" x14ac:dyDescent="0.25">
      <c r="H96" s="149">
        <f t="shared" si="35"/>
        <v>0</v>
      </c>
      <c r="I96" s="149"/>
      <c r="J96" s="149">
        <f t="shared" si="35"/>
        <v>0</v>
      </c>
      <c r="K96" s="149"/>
      <c r="L96" s="149">
        <f t="shared" si="20"/>
        <v>0</v>
      </c>
      <c r="M96" s="149"/>
      <c r="N96" s="149">
        <f t="shared" si="21"/>
        <v>0</v>
      </c>
      <c r="O96" s="149"/>
      <c r="P96" s="149">
        <f t="shared" si="22"/>
        <v>0</v>
      </c>
      <c r="Q96" s="149"/>
      <c r="R96" s="149">
        <f t="shared" si="23"/>
        <v>0</v>
      </c>
      <c r="S96" s="149"/>
      <c r="T96" s="149">
        <f t="shared" si="24"/>
        <v>0</v>
      </c>
      <c r="U96" s="149"/>
      <c r="V96" s="149">
        <f t="shared" si="25"/>
        <v>0</v>
      </c>
      <c r="W96" s="149"/>
      <c r="X96" s="149">
        <f t="shared" si="26"/>
        <v>0</v>
      </c>
      <c r="Y96" s="149"/>
      <c r="Z96" s="149">
        <f t="shared" si="27"/>
        <v>0</v>
      </c>
      <c r="AA96" s="149"/>
      <c r="AB96" s="149">
        <f t="shared" si="28"/>
        <v>0</v>
      </c>
      <c r="AC96" s="149"/>
      <c r="AD96" s="149">
        <f t="shared" si="29"/>
        <v>0</v>
      </c>
      <c r="AE96" s="149"/>
      <c r="AF96" s="149">
        <f t="shared" si="30"/>
        <v>0</v>
      </c>
      <c r="AG96" s="149"/>
      <c r="AH96" s="149">
        <f t="shared" si="31"/>
        <v>0</v>
      </c>
      <c r="AI96" s="149"/>
      <c r="AJ96">
        <f t="shared" si="34"/>
        <v>0</v>
      </c>
      <c r="AK96">
        <f t="shared" si="34"/>
        <v>0</v>
      </c>
      <c r="AL96">
        <f t="shared" si="34"/>
        <v>0</v>
      </c>
    </row>
    <row r="97" spans="1:38" hidden="1" x14ac:dyDescent="0.25">
      <c r="H97" s="149">
        <f>ROUND(IFERROR(H197*I197,0),2)</f>
        <v>0</v>
      </c>
      <c r="I97" s="149"/>
      <c r="J97" s="149">
        <f>ROUND(IFERROR(J197*K197,0),2)</f>
        <v>0</v>
      </c>
      <c r="K97" s="149"/>
      <c r="L97" s="149">
        <f t="shared" si="20"/>
        <v>0</v>
      </c>
      <c r="M97" s="149"/>
      <c r="N97" s="149">
        <f t="shared" si="21"/>
        <v>0</v>
      </c>
      <c r="O97" s="149"/>
      <c r="P97" s="149">
        <f t="shared" si="22"/>
        <v>0</v>
      </c>
      <c r="Q97" s="149"/>
      <c r="R97" s="149">
        <f t="shared" si="23"/>
        <v>0</v>
      </c>
      <c r="S97" s="149"/>
      <c r="T97" s="149">
        <f t="shared" si="24"/>
        <v>0</v>
      </c>
      <c r="U97" s="149"/>
      <c r="V97" s="149">
        <f t="shared" si="25"/>
        <v>0</v>
      </c>
      <c r="W97" s="149"/>
      <c r="X97" s="149">
        <f t="shared" si="26"/>
        <v>0</v>
      </c>
      <c r="Y97" s="149"/>
      <c r="Z97" s="149">
        <f t="shared" si="27"/>
        <v>0</v>
      </c>
      <c r="AA97" s="149"/>
      <c r="AB97" s="149">
        <f t="shared" si="28"/>
        <v>0</v>
      </c>
      <c r="AC97" s="149"/>
      <c r="AD97" s="149">
        <f t="shared" si="29"/>
        <v>0</v>
      </c>
      <c r="AE97" s="149"/>
      <c r="AF97" s="149">
        <f t="shared" si="30"/>
        <v>0</v>
      </c>
      <c r="AG97" s="149"/>
      <c r="AH97" s="149">
        <f t="shared" si="31"/>
        <v>0</v>
      </c>
      <c r="AI97" s="149"/>
      <c r="AJ97">
        <f t="shared" si="34"/>
        <v>0</v>
      </c>
      <c r="AK97">
        <f t="shared" si="34"/>
        <v>0</v>
      </c>
      <c r="AL97">
        <f t="shared" si="34"/>
        <v>0</v>
      </c>
    </row>
    <row r="98" spans="1:38" hidden="1" x14ac:dyDescent="0.25">
      <c r="H98" s="149">
        <f>ROUND(IFERROR(H198*I198,0),2)</f>
        <v>0</v>
      </c>
      <c r="I98" s="149"/>
      <c r="J98" s="149">
        <f>ROUND(IFERROR(J198*K198,0),2)</f>
        <v>0</v>
      </c>
      <c r="K98" s="149"/>
      <c r="L98" s="149">
        <f t="shared" si="20"/>
        <v>0</v>
      </c>
      <c r="M98" s="149"/>
      <c r="N98" s="149">
        <f t="shared" si="21"/>
        <v>0</v>
      </c>
      <c r="O98" s="149"/>
      <c r="P98" s="149">
        <f t="shared" si="22"/>
        <v>0</v>
      </c>
      <c r="Q98" s="149"/>
      <c r="R98" s="149">
        <f t="shared" si="23"/>
        <v>0</v>
      </c>
      <c r="S98" s="149"/>
      <c r="T98" s="149">
        <f t="shared" si="24"/>
        <v>0</v>
      </c>
      <c r="U98" s="149"/>
      <c r="V98" s="149">
        <f t="shared" si="25"/>
        <v>0</v>
      </c>
      <c r="W98" s="149"/>
      <c r="X98" s="149">
        <f t="shared" si="26"/>
        <v>0</v>
      </c>
      <c r="Y98" s="149"/>
      <c r="Z98" s="149">
        <f t="shared" si="27"/>
        <v>0</v>
      </c>
      <c r="AA98" s="149"/>
      <c r="AB98" s="149">
        <f t="shared" si="28"/>
        <v>0</v>
      </c>
      <c r="AC98" s="149"/>
      <c r="AD98" s="149">
        <f t="shared" si="29"/>
        <v>0</v>
      </c>
      <c r="AE98" s="149"/>
      <c r="AF98" s="149">
        <f t="shared" si="30"/>
        <v>0</v>
      </c>
      <c r="AG98" s="149"/>
      <c r="AH98" s="149">
        <f t="shared" si="31"/>
        <v>0</v>
      </c>
      <c r="AI98" s="149"/>
      <c r="AJ98">
        <f t="shared" si="34"/>
        <v>0</v>
      </c>
      <c r="AK98">
        <f t="shared" si="34"/>
        <v>0</v>
      </c>
      <c r="AL98">
        <f t="shared" si="34"/>
        <v>0</v>
      </c>
    </row>
    <row r="99" spans="1:38" hidden="1" x14ac:dyDescent="0.25">
      <c r="H99" s="149">
        <f>ROUND(IFERROR(H199*I199,0),2)</f>
        <v>0</v>
      </c>
      <c r="I99" s="149"/>
      <c r="J99" s="149">
        <f>ROUND(IFERROR(J199*K199,0),2)</f>
        <v>0</v>
      </c>
      <c r="K99" s="149"/>
      <c r="L99" s="149">
        <f t="shared" si="20"/>
        <v>0</v>
      </c>
      <c r="M99" s="149"/>
      <c r="N99" s="149">
        <f t="shared" si="21"/>
        <v>0</v>
      </c>
      <c r="O99" s="149"/>
      <c r="P99" s="149">
        <f t="shared" si="22"/>
        <v>0</v>
      </c>
      <c r="Q99" s="149"/>
      <c r="R99" s="149">
        <f t="shared" si="23"/>
        <v>0</v>
      </c>
      <c r="S99" s="149"/>
      <c r="T99" s="149">
        <f t="shared" si="24"/>
        <v>0</v>
      </c>
      <c r="U99" s="149"/>
      <c r="V99" s="149">
        <f t="shared" si="25"/>
        <v>0</v>
      </c>
      <c r="W99" s="149"/>
      <c r="X99" s="149">
        <f t="shared" si="26"/>
        <v>0</v>
      </c>
      <c r="Y99" s="149"/>
      <c r="Z99" s="149">
        <f t="shared" si="27"/>
        <v>0</v>
      </c>
      <c r="AA99" s="149"/>
      <c r="AB99" s="149">
        <f t="shared" si="28"/>
        <v>0</v>
      </c>
      <c r="AC99" s="149"/>
      <c r="AD99" s="149">
        <f t="shared" si="29"/>
        <v>0</v>
      </c>
      <c r="AE99" s="149"/>
      <c r="AF99" s="149">
        <f t="shared" si="30"/>
        <v>0</v>
      </c>
      <c r="AG99" s="149"/>
      <c r="AH99" s="149">
        <f t="shared" si="31"/>
        <v>0</v>
      </c>
      <c r="AI99" s="149"/>
      <c r="AJ99">
        <f t="shared" si="34"/>
        <v>0</v>
      </c>
      <c r="AK99">
        <f t="shared" si="34"/>
        <v>0</v>
      </c>
      <c r="AL99">
        <f t="shared" si="34"/>
        <v>0</v>
      </c>
    </row>
    <row r="101" spans="1:38" x14ac:dyDescent="0.25">
      <c r="A101" s="346" t="s">
        <v>286</v>
      </c>
      <c r="B101" s="346"/>
      <c r="C101" s="346"/>
      <c r="D101" s="346"/>
      <c r="E101" s="346"/>
      <c r="F101" s="346"/>
      <c r="G101" s="346"/>
      <c r="H101" s="346"/>
      <c r="I101" s="346"/>
      <c r="J101" s="346"/>
      <c r="K101" s="346"/>
    </row>
    <row r="102" spans="1:38" x14ac:dyDescent="0.25">
      <c r="A102" s="346" t="s">
        <v>287</v>
      </c>
      <c r="B102" s="346"/>
      <c r="C102" s="346"/>
      <c r="D102" s="346" t="s">
        <v>288</v>
      </c>
      <c r="E102" s="346" t="s">
        <v>179</v>
      </c>
      <c r="F102" s="346" t="s">
        <v>180</v>
      </c>
      <c r="G102" s="346" t="s">
        <v>181</v>
      </c>
      <c r="H102" s="346" t="s">
        <v>182</v>
      </c>
      <c r="I102" s="346" t="s">
        <v>183</v>
      </c>
      <c r="J102" s="346" t="s">
        <v>184</v>
      </c>
      <c r="K102" s="346" t="s">
        <v>185</v>
      </c>
      <c r="L102" s="346" t="s">
        <v>186</v>
      </c>
      <c r="M102" s="346" t="s">
        <v>187</v>
      </c>
      <c r="N102" s="346" t="s">
        <v>188</v>
      </c>
      <c r="O102" s="346" t="s">
        <v>189</v>
      </c>
      <c r="P102" s="346" t="s">
        <v>190</v>
      </c>
      <c r="Q102" s="346" t="s">
        <v>191</v>
      </c>
      <c r="R102" s="346" t="s">
        <v>192</v>
      </c>
      <c r="S102" s="346" t="s">
        <v>193</v>
      </c>
      <c r="T102" s="346" t="s">
        <v>194</v>
      </c>
      <c r="U102" s="346" t="s">
        <v>195</v>
      </c>
      <c r="V102" s="346" t="s">
        <v>196</v>
      </c>
      <c r="W102" s="346" t="s">
        <v>197</v>
      </c>
      <c r="X102" s="346" t="s">
        <v>198</v>
      </c>
      <c r="Y102" s="346" t="s">
        <v>199</v>
      </c>
      <c r="Z102" s="346" t="s">
        <v>200</v>
      </c>
      <c r="AA102" s="346" t="s">
        <v>201</v>
      </c>
      <c r="AB102" s="346" t="s">
        <v>202</v>
      </c>
      <c r="AC102" s="346" t="s">
        <v>203</v>
      </c>
      <c r="AD102" s="346" t="s">
        <v>204</v>
      </c>
      <c r="AE102" s="346" t="s">
        <v>205</v>
      </c>
      <c r="AF102" s="346" t="s">
        <v>206</v>
      </c>
      <c r="AG102" s="346" t="s">
        <v>207</v>
      </c>
      <c r="AH102" s="346" t="s">
        <v>208</v>
      </c>
      <c r="AI102" s="346" t="s">
        <v>209</v>
      </c>
      <c r="AJ102" s="346" t="s">
        <v>212</v>
      </c>
      <c r="AK102" s="346" t="s">
        <v>213</v>
      </c>
      <c r="AL102" s="346" t="s">
        <v>214</v>
      </c>
    </row>
    <row r="103" spans="1:38" x14ac:dyDescent="0.25">
      <c r="A103" s="347" t="s">
        <v>289</v>
      </c>
      <c r="B103" s="347"/>
      <c r="C103" s="347"/>
      <c r="D103" s="347"/>
      <c r="E103" s="347"/>
      <c r="F103" s="347"/>
      <c r="G103" s="347"/>
      <c r="H103" s="347"/>
      <c r="I103" s="347"/>
      <c r="J103" s="347"/>
      <c r="K103" s="347"/>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row>
    <row r="104" spans="1:38" x14ac:dyDescent="0.25">
      <c r="A104" t="str">
        <f>IF(E104="","&lt;EOD&gt;",TEXT('UniWorkforce Demonstrator Hours'!$Y$6,"0000000"))</f>
        <v>&lt;EOD&gt;</v>
      </c>
      <c r="B104" t="str">
        <f>IF(E104="","",'UniWorkforce Demonstrator Hours'!$D$4)</f>
        <v/>
      </c>
      <c r="C104" t="str">
        <f>IF(E104="","",'UniWorkforce Demonstrator Hours'!$Y$4)</f>
        <v/>
      </c>
      <c r="D104" t="str">
        <f>IF(E104="","",'UniWorkforce Demonstrator Hours'!$X$113)</f>
        <v/>
      </c>
      <c r="E104" t="str">
        <f>'UniWorkforce Demonstrator Hours'!AX380</f>
        <v/>
      </c>
      <c r="F104" t="str">
        <f>'UniWorkforce Demonstrator Hours'!AY380</f>
        <v/>
      </c>
      <c r="G104" t="str">
        <f>'UniWorkforce Demonstrator Hours'!AZ380</f>
        <v/>
      </c>
      <c r="H104" t="str">
        <f>'UniWorkforce Demonstrator Hours'!BA380</f>
        <v/>
      </c>
      <c r="I104" t="str">
        <f>'UniWorkforce Demonstrator Hours'!BB380</f>
        <v/>
      </c>
      <c r="J104" t="str">
        <f>'UniWorkforce Demonstrator Hours'!BC380</f>
        <v/>
      </c>
      <c r="K104" t="str">
        <f>'UniWorkforce Demonstrator Hours'!BD380</f>
        <v/>
      </c>
      <c r="L104" t="str">
        <f>'UniWorkforce Demonstrator Hours'!BE380</f>
        <v/>
      </c>
      <c r="M104" t="str">
        <f>'UniWorkforce Demonstrator Hours'!BF380</f>
        <v/>
      </c>
      <c r="N104" t="str">
        <f>'UniWorkforce Demonstrator Hours'!BG380</f>
        <v/>
      </c>
      <c r="O104" t="str">
        <f>'UniWorkforce Demonstrator Hours'!BH380</f>
        <v/>
      </c>
      <c r="P104" t="str">
        <f>'UniWorkforce Demonstrator Hours'!BI380</f>
        <v/>
      </c>
      <c r="Q104" t="str">
        <f>'UniWorkforce Demonstrator Hours'!BJ380</f>
        <v/>
      </c>
      <c r="R104" t="str">
        <f>'UniWorkforce Demonstrator Hours'!BK380</f>
        <v/>
      </c>
      <c r="S104" t="str">
        <f>'UniWorkforce Demonstrator Hours'!BL380</f>
        <v/>
      </c>
      <c r="T104" t="str">
        <f>'UniWorkforce Demonstrator Hours'!BM380</f>
        <v/>
      </c>
      <c r="U104" t="str">
        <f>'UniWorkforce Demonstrator Hours'!BN380</f>
        <v/>
      </c>
      <c r="V104" t="str">
        <f>'UniWorkforce Demonstrator Hours'!BO380</f>
        <v/>
      </c>
      <c r="W104" t="str">
        <f>'UniWorkforce Demonstrator Hours'!BP380</f>
        <v/>
      </c>
      <c r="X104" t="str">
        <f>'UniWorkforce Demonstrator Hours'!BQ380</f>
        <v/>
      </c>
      <c r="Y104" t="str">
        <f>'UniWorkforce Demonstrator Hours'!BR380</f>
        <v/>
      </c>
      <c r="Z104" t="str">
        <f>'UniWorkforce Demonstrator Hours'!BS380</f>
        <v/>
      </c>
      <c r="AA104" t="str">
        <f>'UniWorkforce Demonstrator Hours'!BT380</f>
        <v/>
      </c>
      <c r="AB104" t="str">
        <f>'UniWorkforce Demonstrator Hours'!BU380</f>
        <v/>
      </c>
      <c r="AC104" t="str">
        <f>'UniWorkforce Demonstrator Hours'!BV380</f>
        <v/>
      </c>
      <c r="AD104" t="str">
        <f>'UniWorkforce Demonstrator Hours'!BW380</f>
        <v/>
      </c>
      <c r="AE104" t="str">
        <f>'UniWorkforce Demonstrator Hours'!BX380</f>
        <v/>
      </c>
      <c r="AF104" t="str">
        <f>'UniWorkforce Demonstrator Hours'!BY380</f>
        <v/>
      </c>
      <c r="AG104" t="str">
        <f>'UniWorkforce Demonstrator Hours'!BZ380</f>
        <v/>
      </c>
      <c r="AH104" t="str">
        <f>'UniWorkforce Demonstrator Hours'!CA380</f>
        <v/>
      </c>
      <c r="AI104" t="str">
        <f>'UniWorkforce Demonstrator Hours'!CB380</f>
        <v/>
      </c>
      <c r="AJ104" t="str">
        <f>'UniWorkforce Demonstrator Hours'!CG380</f>
        <v/>
      </c>
      <c r="AK104" t="str">
        <f>'UniWorkforce Demonstrator Hours'!CH380</f>
        <v/>
      </c>
      <c r="AL104" t="str">
        <f>'UniWorkforce Demonstrator Hours'!CI380</f>
        <v/>
      </c>
    </row>
    <row r="105" spans="1:38" x14ac:dyDescent="0.25">
      <c r="A105" t="str">
        <f>IF(AND(E104="",E105=""),"",IF(E105="","&lt;EOD&gt;",TEXT('UniWorkforce Demonstrator Hours'!$Y$6,"0000000")))</f>
        <v/>
      </c>
      <c r="B105" t="str">
        <f>IF(E105="","",'UniWorkforce Demonstrator Hours'!$D$4)</f>
        <v/>
      </c>
      <c r="C105" t="str">
        <f>IF(E105="","",'UniWorkforce Demonstrator Hours'!$Y$4)</f>
        <v/>
      </c>
      <c r="D105" t="str">
        <f>IF(E105="","",'UniWorkforce Demonstrator Hours'!$X$113)</f>
        <v/>
      </c>
      <c r="E105" t="str">
        <f>'UniWorkforce Demonstrator Hours'!AX381</f>
        <v/>
      </c>
      <c r="F105" t="str">
        <f>'UniWorkforce Demonstrator Hours'!AY381</f>
        <v/>
      </c>
      <c r="G105" t="str">
        <f>'UniWorkforce Demonstrator Hours'!AZ381</f>
        <v/>
      </c>
      <c r="H105" t="str">
        <f>'UniWorkforce Demonstrator Hours'!BA381</f>
        <v/>
      </c>
      <c r="I105" t="str">
        <f>'UniWorkforce Demonstrator Hours'!BB381</f>
        <v/>
      </c>
      <c r="J105" t="str">
        <f>'UniWorkforce Demonstrator Hours'!BC381</f>
        <v/>
      </c>
      <c r="K105" t="str">
        <f>'UniWorkforce Demonstrator Hours'!BD381</f>
        <v/>
      </c>
      <c r="L105" t="str">
        <f>'UniWorkforce Demonstrator Hours'!BE381</f>
        <v/>
      </c>
      <c r="M105" t="str">
        <f>'UniWorkforce Demonstrator Hours'!BF381</f>
        <v/>
      </c>
      <c r="N105" t="str">
        <f>'UniWorkforce Demonstrator Hours'!BG381</f>
        <v/>
      </c>
      <c r="O105" t="str">
        <f>'UniWorkforce Demonstrator Hours'!BH381</f>
        <v/>
      </c>
      <c r="P105" t="str">
        <f>'UniWorkforce Demonstrator Hours'!BI381</f>
        <v/>
      </c>
      <c r="Q105" t="str">
        <f>'UniWorkforce Demonstrator Hours'!BJ381</f>
        <v/>
      </c>
      <c r="R105" t="str">
        <f>'UniWorkforce Demonstrator Hours'!BK381</f>
        <v/>
      </c>
      <c r="S105" t="str">
        <f>'UniWorkforce Demonstrator Hours'!BL381</f>
        <v/>
      </c>
      <c r="T105" t="str">
        <f>'UniWorkforce Demonstrator Hours'!BM381</f>
        <v/>
      </c>
      <c r="U105" t="str">
        <f>'UniWorkforce Demonstrator Hours'!BN381</f>
        <v/>
      </c>
      <c r="V105" t="str">
        <f>'UniWorkforce Demonstrator Hours'!BO381</f>
        <v/>
      </c>
      <c r="W105" t="str">
        <f>'UniWorkforce Demonstrator Hours'!BP381</f>
        <v/>
      </c>
      <c r="X105" t="str">
        <f>'UniWorkforce Demonstrator Hours'!BQ381</f>
        <v/>
      </c>
      <c r="Y105" t="str">
        <f>'UniWorkforce Demonstrator Hours'!BR381</f>
        <v/>
      </c>
      <c r="Z105" t="str">
        <f>'UniWorkforce Demonstrator Hours'!BS381</f>
        <v/>
      </c>
      <c r="AA105" t="str">
        <f>'UniWorkforce Demonstrator Hours'!BT381</f>
        <v/>
      </c>
      <c r="AB105" t="str">
        <f>'UniWorkforce Demonstrator Hours'!BU381</f>
        <v/>
      </c>
      <c r="AC105" t="str">
        <f>'UniWorkforce Demonstrator Hours'!BV381</f>
        <v/>
      </c>
      <c r="AD105" t="str">
        <f>'UniWorkforce Demonstrator Hours'!BW381</f>
        <v/>
      </c>
      <c r="AE105" t="str">
        <f>'UniWorkforce Demonstrator Hours'!BX381</f>
        <v/>
      </c>
      <c r="AF105" t="str">
        <f>'UniWorkforce Demonstrator Hours'!BY381</f>
        <v/>
      </c>
      <c r="AG105" t="str">
        <f>'UniWorkforce Demonstrator Hours'!BZ381</f>
        <v/>
      </c>
      <c r="AH105" t="str">
        <f>'UniWorkforce Demonstrator Hours'!CA381</f>
        <v/>
      </c>
      <c r="AI105" t="str">
        <f>'UniWorkforce Demonstrator Hours'!CB381</f>
        <v/>
      </c>
      <c r="AJ105" t="str">
        <f>'UniWorkforce Demonstrator Hours'!CG381</f>
        <v/>
      </c>
      <c r="AK105" t="str">
        <f>'UniWorkforce Demonstrator Hours'!CH381</f>
        <v/>
      </c>
      <c r="AL105" t="str">
        <f>'UniWorkforce Demonstrator Hours'!CI381</f>
        <v/>
      </c>
    </row>
    <row r="106" spans="1:38" x14ac:dyDescent="0.25">
      <c r="A106" t="str">
        <f>IF(AND(E105="",E106=""),"",IF(E106="","&lt;EOD&gt;",TEXT('UniWorkforce Demonstrator Hours'!$Y$6,"0000000")))</f>
        <v/>
      </c>
      <c r="B106" t="str">
        <f>IF(E106="","",'UniWorkforce Demonstrator Hours'!$D$4)</f>
        <v/>
      </c>
      <c r="C106" t="str">
        <f>IF(E106="","",'UniWorkforce Demonstrator Hours'!$Y$4)</f>
        <v/>
      </c>
      <c r="D106" t="str">
        <f>IF(E106="","",'UniWorkforce Demonstrator Hours'!$X$113)</f>
        <v/>
      </c>
      <c r="E106" t="str">
        <f>'UniWorkforce Demonstrator Hours'!AX382</f>
        <v/>
      </c>
      <c r="F106" t="str">
        <f>'UniWorkforce Demonstrator Hours'!AY382</f>
        <v/>
      </c>
      <c r="G106" t="str">
        <f>'UniWorkforce Demonstrator Hours'!AZ382</f>
        <v/>
      </c>
      <c r="H106" t="str">
        <f>'UniWorkforce Demonstrator Hours'!BA382</f>
        <v/>
      </c>
      <c r="I106" t="str">
        <f>'UniWorkforce Demonstrator Hours'!BB382</f>
        <v/>
      </c>
      <c r="J106" t="str">
        <f>'UniWorkforce Demonstrator Hours'!BC382</f>
        <v/>
      </c>
      <c r="K106" t="str">
        <f>'UniWorkforce Demonstrator Hours'!BD382</f>
        <v/>
      </c>
      <c r="L106" t="str">
        <f>'UniWorkforce Demonstrator Hours'!BE382</f>
        <v/>
      </c>
      <c r="M106" t="str">
        <f>'UniWorkforce Demonstrator Hours'!BF382</f>
        <v/>
      </c>
      <c r="N106" t="str">
        <f>'UniWorkforce Demonstrator Hours'!BG382</f>
        <v/>
      </c>
      <c r="O106" t="str">
        <f>'UniWorkforce Demonstrator Hours'!BH382</f>
        <v/>
      </c>
      <c r="P106" t="str">
        <f>'UniWorkforce Demonstrator Hours'!BI382</f>
        <v/>
      </c>
      <c r="Q106" t="str">
        <f>'UniWorkforce Demonstrator Hours'!BJ382</f>
        <v/>
      </c>
      <c r="R106" t="str">
        <f>'UniWorkforce Demonstrator Hours'!BK382</f>
        <v/>
      </c>
      <c r="S106" t="str">
        <f>'UniWorkforce Demonstrator Hours'!BL382</f>
        <v/>
      </c>
      <c r="T106" t="str">
        <f>'UniWorkforce Demonstrator Hours'!BM382</f>
        <v/>
      </c>
      <c r="U106" t="str">
        <f>'UniWorkforce Demonstrator Hours'!BN382</f>
        <v/>
      </c>
      <c r="V106" t="str">
        <f>'UniWorkforce Demonstrator Hours'!BO382</f>
        <v/>
      </c>
      <c r="W106" t="str">
        <f>'UniWorkforce Demonstrator Hours'!BP382</f>
        <v/>
      </c>
      <c r="X106" t="str">
        <f>'UniWorkforce Demonstrator Hours'!BQ382</f>
        <v/>
      </c>
      <c r="Y106" t="str">
        <f>'UniWorkforce Demonstrator Hours'!BR382</f>
        <v/>
      </c>
      <c r="Z106" t="str">
        <f>'UniWorkforce Demonstrator Hours'!BS382</f>
        <v/>
      </c>
      <c r="AA106" t="str">
        <f>'UniWorkforce Demonstrator Hours'!BT382</f>
        <v/>
      </c>
      <c r="AB106" t="str">
        <f>'UniWorkforce Demonstrator Hours'!BU382</f>
        <v/>
      </c>
      <c r="AC106" t="str">
        <f>'UniWorkforce Demonstrator Hours'!BV382</f>
        <v/>
      </c>
      <c r="AD106" t="str">
        <f>'UniWorkforce Demonstrator Hours'!BW382</f>
        <v/>
      </c>
      <c r="AE106" t="str">
        <f>'UniWorkforce Demonstrator Hours'!BX382</f>
        <v/>
      </c>
      <c r="AF106" t="str">
        <f>'UniWorkforce Demonstrator Hours'!BY382</f>
        <v/>
      </c>
      <c r="AG106" t="str">
        <f>'UniWorkforce Demonstrator Hours'!BZ382</f>
        <v/>
      </c>
      <c r="AH106" t="str">
        <f>'UniWorkforce Demonstrator Hours'!CA382</f>
        <v/>
      </c>
      <c r="AI106" t="str">
        <f>'UniWorkforce Demonstrator Hours'!CB382</f>
        <v/>
      </c>
      <c r="AJ106" t="str">
        <f>'UniWorkforce Demonstrator Hours'!CG382</f>
        <v/>
      </c>
      <c r="AK106" t="str">
        <f>'UniWorkforce Demonstrator Hours'!CH382</f>
        <v/>
      </c>
      <c r="AL106" t="str">
        <f>'UniWorkforce Demonstrator Hours'!CI382</f>
        <v/>
      </c>
    </row>
    <row r="107" spans="1:38" x14ac:dyDescent="0.25">
      <c r="A107" t="str">
        <f>IF(AND(E106="",E107=""),"",IF(E107="","&lt;EOD&gt;",TEXT('UniWorkforce Demonstrator Hours'!$Y$6,"0000000")))</f>
        <v/>
      </c>
      <c r="B107" t="str">
        <f>IF(E107="","",'UniWorkforce Demonstrator Hours'!$D$4)</f>
        <v/>
      </c>
      <c r="C107" t="str">
        <f>IF(E107="","",'UniWorkforce Demonstrator Hours'!$Y$4)</f>
        <v/>
      </c>
      <c r="D107" t="str">
        <f>IF(E107="","",'UniWorkforce Demonstrator Hours'!$X$113)</f>
        <v/>
      </c>
      <c r="E107" t="str">
        <f>'UniWorkforce Demonstrator Hours'!AX383</f>
        <v/>
      </c>
      <c r="F107" t="str">
        <f>'UniWorkforce Demonstrator Hours'!AY383</f>
        <v/>
      </c>
      <c r="G107" t="str">
        <f>'UniWorkforce Demonstrator Hours'!AZ383</f>
        <v/>
      </c>
      <c r="H107" t="str">
        <f>'UniWorkforce Demonstrator Hours'!BA383</f>
        <v/>
      </c>
      <c r="I107" t="str">
        <f>'UniWorkforce Demonstrator Hours'!BB383</f>
        <v/>
      </c>
      <c r="J107" t="str">
        <f>'UniWorkforce Demonstrator Hours'!BC383</f>
        <v/>
      </c>
      <c r="K107" t="str">
        <f>'UniWorkforce Demonstrator Hours'!BD383</f>
        <v/>
      </c>
      <c r="L107" t="str">
        <f>'UniWorkforce Demonstrator Hours'!BE383</f>
        <v/>
      </c>
      <c r="M107" t="str">
        <f>'UniWorkforce Demonstrator Hours'!BF383</f>
        <v/>
      </c>
      <c r="N107" t="str">
        <f>'UniWorkforce Demonstrator Hours'!BG383</f>
        <v/>
      </c>
      <c r="O107" t="str">
        <f>'UniWorkforce Demonstrator Hours'!BH383</f>
        <v/>
      </c>
      <c r="P107" t="str">
        <f>'UniWorkforce Demonstrator Hours'!BI383</f>
        <v/>
      </c>
      <c r="Q107" t="str">
        <f>'UniWorkforce Demonstrator Hours'!BJ383</f>
        <v/>
      </c>
      <c r="R107" t="str">
        <f>'UniWorkforce Demonstrator Hours'!BK383</f>
        <v/>
      </c>
      <c r="S107" t="str">
        <f>'UniWorkforce Demonstrator Hours'!BL383</f>
        <v/>
      </c>
      <c r="T107" t="str">
        <f>'UniWorkforce Demonstrator Hours'!BM383</f>
        <v/>
      </c>
      <c r="U107" t="str">
        <f>'UniWorkforce Demonstrator Hours'!BN383</f>
        <v/>
      </c>
      <c r="V107" t="str">
        <f>'UniWorkforce Demonstrator Hours'!BO383</f>
        <v/>
      </c>
      <c r="W107" t="str">
        <f>'UniWorkforce Demonstrator Hours'!BP383</f>
        <v/>
      </c>
      <c r="X107" t="str">
        <f>'UniWorkforce Demonstrator Hours'!BQ383</f>
        <v/>
      </c>
      <c r="Y107" t="str">
        <f>'UniWorkforce Demonstrator Hours'!BR383</f>
        <v/>
      </c>
      <c r="Z107" t="str">
        <f>'UniWorkforce Demonstrator Hours'!BS383</f>
        <v/>
      </c>
      <c r="AA107" t="str">
        <f>'UniWorkforce Demonstrator Hours'!BT383</f>
        <v/>
      </c>
      <c r="AB107" t="str">
        <f>'UniWorkforce Demonstrator Hours'!BU383</f>
        <v/>
      </c>
      <c r="AC107" t="str">
        <f>'UniWorkforce Demonstrator Hours'!BV383</f>
        <v/>
      </c>
      <c r="AD107" t="str">
        <f>'UniWorkforce Demonstrator Hours'!BW383</f>
        <v/>
      </c>
      <c r="AE107" t="str">
        <f>'UniWorkforce Demonstrator Hours'!BX383</f>
        <v/>
      </c>
      <c r="AF107" t="str">
        <f>'UniWorkforce Demonstrator Hours'!BY383</f>
        <v/>
      </c>
      <c r="AG107" t="str">
        <f>'UniWorkforce Demonstrator Hours'!BZ383</f>
        <v/>
      </c>
      <c r="AH107" t="str">
        <f>'UniWorkforce Demonstrator Hours'!CA383</f>
        <v/>
      </c>
      <c r="AI107" t="str">
        <f>'UniWorkforce Demonstrator Hours'!CB383</f>
        <v/>
      </c>
      <c r="AJ107" t="str">
        <f>'UniWorkforce Demonstrator Hours'!CG383</f>
        <v/>
      </c>
      <c r="AK107" t="str">
        <f>'UniWorkforce Demonstrator Hours'!CH383</f>
        <v/>
      </c>
      <c r="AL107" t="str">
        <f>'UniWorkforce Demonstrator Hours'!CI383</f>
        <v/>
      </c>
    </row>
    <row r="108" spans="1:38" x14ac:dyDescent="0.25">
      <c r="A108" t="str">
        <f>IF(AND(E107="",E108=""),"",IF(E108="","&lt;EOD&gt;",TEXT('UniWorkforce Demonstrator Hours'!$Y$6,"0000000")))</f>
        <v/>
      </c>
      <c r="B108" t="str">
        <f>IF(E108="","",'UniWorkforce Demonstrator Hours'!$D$4)</f>
        <v/>
      </c>
      <c r="C108" t="str">
        <f>IF(E108="","",'UniWorkforce Demonstrator Hours'!$Y$4)</f>
        <v/>
      </c>
      <c r="D108" t="str">
        <f>IF(E108="","",'UniWorkforce Demonstrator Hours'!$X$113)</f>
        <v/>
      </c>
      <c r="E108" t="str">
        <f>'UniWorkforce Demonstrator Hours'!AX384</f>
        <v/>
      </c>
      <c r="F108" t="str">
        <f>'UniWorkforce Demonstrator Hours'!AY384</f>
        <v/>
      </c>
      <c r="G108" t="str">
        <f>'UniWorkforce Demonstrator Hours'!AZ384</f>
        <v/>
      </c>
      <c r="H108" t="str">
        <f>'UniWorkforce Demonstrator Hours'!BA384</f>
        <v/>
      </c>
      <c r="I108" t="str">
        <f>'UniWorkforce Demonstrator Hours'!BB384</f>
        <v/>
      </c>
      <c r="J108" t="str">
        <f>'UniWorkforce Demonstrator Hours'!BC384</f>
        <v/>
      </c>
      <c r="K108" t="str">
        <f>'UniWorkforce Demonstrator Hours'!BD384</f>
        <v/>
      </c>
      <c r="L108" t="str">
        <f>'UniWorkforce Demonstrator Hours'!BE384</f>
        <v/>
      </c>
      <c r="M108" t="str">
        <f>'UniWorkforce Demonstrator Hours'!BF384</f>
        <v/>
      </c>
      <c r="N108" t="str">
        <f>'UniWorkforce Demonstrator Hours'!BG384</f>
        <v/>
      </c>
      <c r="O108" t="str">
        <f>'UniWorkforce Demonstrator Hours'!BH384</f>
        <v/>
      </c>
      <c r="P108" t="str">
        <f>'UniWorkforce Demonstrator Hours'!BI384</f>
        <v/>
      </c>
      <c r="Q108" t="str">
        <f>'UniWorkforce Demonstrator Hours'!BJ384</f>
        <v/>
      </c>
      <c r="R108" t="str">
        <f>'UniWorkforce Demonstrator Hours'!BK384</f>
        <v/>
      </c>
      <c r="S108" t="str">
        <f>'UniWorkforce Demonstrator Hours'!BL384</f>
        <v/>
      </c>
      <c r="T108" t="str">
        <f>'UniWorkforce Demonstrator Hours'!BM384</f>
        <v/>
      </c>
      <c r="U108" t="str">
        <f>'UniWorkforce Demonstrator Hours'!BN384</f>
        <v/>
      </c>
      <c r="V108" t="str">
        <f>'UniWorkforce Demonstrator Hours'!BO384</f>
        <v/>
      </c>
      <c r="W108" t="str">
        <f>'UniWorkforce Demonstrator Hours'!BP384</f>
        <v/>
      </c>
      <c r="X108" t="str">
        <f>'UniWorkforce Demonstrator Hours'!BQ384</f>
        <v/>
      </c>
      <c r="Y108" t="str">
        <f>'UniWorkforce Demonstrator Hours'!BR384</f>
        <v/>
      </c>
      <c r="Z108" t="str">
        <f>'UniWorkforce Demonstrator Hours'!BS384</f>
        <v/>
      </c>
      <c r="AA108" t="str">
        <f>'UniWorkforce Demonstrator Hours'!BT384</f>
        <v/>
      </c>
      <c r="AB108" t="str">
        <f>'UniWorkforce Demonstrator Hours'!BU384</f>
        <v/>
      </c>
      <c r="AC108" t="str">
        <f>'UniWorkforce Demonstrator Hours'!BV384</f>
        <v/>
      </c>
      <c r="AD108" t="str">
        <f>'UniWorkforce Demonstrator Hours'!BW384</f>
        <v/>
      </c>
      <c r="AE108" t="str">
        <f>'UniWorkforce Demonstrator Hours'!BX384</f>
        <v/>
      </c>
      <c r="AF108" t="str">
        <f>'UniWorkforce Demonstrator Hours'!BY384</f>
        <v/>
      </c>
      <c r="AG108" t="str">
        <f>'UniWorkforce Demonstrator Hours'!BZ384</f>
        <v/>
      </c>
      <c r="AH108" t="str">
        <f>'UniWorkforce Demonstrator Hours'!CA384</f>
        <v/>
      </c>
      <c r="AI108" t="str">
        <f>'UniWorkforce Demonstrator Hours'!CB384</f>
        <v/>
      </c>
      <c r="AJ108" t="str">
        <f>'UniWorkforce Demonstrator Hours'!CG384</f>
        <v/>
      </c>
      <c r="AK108" t="str">
        <f>'UniWorkforce Demonstrator Hours'!CH384</f>
        <v/>
      </c>
      <c r="AL108" t="str">
        <f>'UniWorkforce Demonstrator Hours'!CI384</f>
        <v/>
      </c>
    </row>
    <row r="109" spans="1:38" x14ac:dyDescent="0.25">
      <c r="A109" t="str">
        <f>IF(AND(E108="",E109=""),"",IF(E109="","&lt;EOD&gt;",TEXT('UniWorkforce Demonstrator Hours'!$Y$6,"0000000")))</f>
        <v/>
      </c>
      <c r="B109" t="str">
        <f>IF(E109="","",'UniWorkforce Demonstrator Hours'!$D$4)</f>
        <v/>
      </c>
      <c r="C109" t="str">
        <f>IF(E109="","",'UniWorkforce Demonstrator Hours'!$Y$4)</f>
        <v/>
      </c>
      <c r="D109" t="str">
        <f>IF(E109="","",'UniWorkforce Demonstrator Hours'!$X$113)</f>
        <v/>
      </c>
      <c r="E109" t="str">
        <f>'UniWorkforce Demonstrator Hours'!AX385</f>
        <v/>
      </c>
      <c r="F109" t="str">
        <f>'UniWorkforce Demonstrator Hours'!AY385</f>
        <v/>
      </c>
      <c r="G109" t="str">
        <f>'UniWorkforce Demonstrator Hours'!AZ385</f>
        <v/>
      </c>
      <c r="H109" t="str">
        <f>'UniWorkforce Demonstrator Hours'!BA385</f>
        <v/>
      </c>
      <c r="I109" t="str">
        <f>'UniWorkforce Demonstrator Hours'!BB385</f>
        <v/>
      </c>
      <c r="J109" t="str">
        <f>'UniWorkforce Demonstrator Hours'!BC385</f>
        <v/>
      </c>
      <c r="K109" t="str">
        <f>'UniWorkforce Demonstrator Hours'!BD385</f>
        <v/>
      </c>
      <c r="L109" t="str">
        <f>'UniWorkforce Demonstrator Hours'!BE385</f>
        <v/>
      </c>
      <c r="M109" t="str">
        <f>'UniWorkforce Demonstrator Hours'!BF385</f>
        <v/>
      </c>
      <c r="N109" t="str">
        <f>'UniWorkforce Demonstrator Hours'!BG385</f>
        <v/>
      </c>
      <c r="O109" t="str">
        <f>'UniWorkforce Demonstrator Hours'!BH385</f>
        <v/>
      </c>
      <c r="P109" t="str">
        <f>'UniWorkforce Demonstrator Hours'!BI385</f>
        <v/>
      </c>
      <c r="Q109" t="str">
        <f>'UniWorkforce Demonstrator Hours'!BJ385</f>
        <v/>
      </c>
      <c r="R109" t="str">
        <f>'UniWorkforce Demonstrator Hours'!BK385</f>
        <v/>
      </c>
      <c r="S109" t="str">
        <f>'UniWorkforce Demonstrator Hours'!BL385</f>
        <v/>
      </c>
      <c r="T109" t="str">
        <f>'UniWorkforce Demonstrator Hours'!BM385</f>
        <v/>
      </c>
      <c r="U109" t="str">
        <f>'UniWorkforce Demonstrator Hours'!BN385</f>
        <v/>
      </c>
      <c r="V109" t="str">
        <f>'UniWorkforce Demonstrator Hours'!BO385</f>
        <v/>
      </c>
      <c r="W109" t="str">
        <f>'UniWorkforce Demonstrator Hours'!BP385</f>
        <v/>
      </c>
      <c r="X109" t="str">
        <f>'UniWorkforce Demonstrator Hours'!BQ385</f>
        <v/>
      </c>
      <c r="Y109" t="str">
        <f>'UniWorkforce Demonstrator Hours'!BR385</f>
        <v/>
      </c>
      <c r="Z109" t="str">
        <f>'UniWorkforce Demonstrator Hours'!BS385</f>
        <v/>
      </c>
      <c r="AA109" t="str">
        <f>'UniWorkforce Demonstrator Hours'!BT385</f>
        <v/>
      </c>
      <c r="AB109" t="str">
        <f>'UniWorkforce Demonstrator Hours'!BU385</f>
        <v/>
      </c>
      <c r="AC109" t="str">
        <f>'UniWorkforce Demonstrator Hours'!BV385</f>
        <v/>
      </c>
      <c r="AD109" t="str">
        <f>'UniWorkforce Demonstrator Hours'!BW385</f>
        <v/>
      </c>
      <c r="AE109" t="str">
        <f>'UniWorkforce Demonstrator Hours'!BX385</f>
        <v/>
      </c>
      <c r="AF109" t="str">
        <f>'UniWorkforce Demonstrator Hours'!BY385</f>
        <v/>
      </c>
      <c r="AG109" t="str">
        <f>'UniWorkforce Demonstrator Hours'!BZ385</f>
        <v/>
      </c>
      <c r="AH109" t="str">
        <f>'UniWorkforce Demonstrator Hours'!CA385</f>
        <v/>
      </c>
      <c r="AI109" t="str">
        <f>'UniWorkforce Demonstrator Hours'!CB385</f>
        <v/>
      </c>
      <c r="AJ109" t="str">
        <f>'UniWorkforce Demonstrator Hours'!CG385</f>
        <v/>
      </c>
      <c r="AK109" t="str">
        <f>'UniWorkforce Demonstrator Hours'!CH385</f>
        <v/>
      </c>
      <c r="AL109" t="str">
        <f>'UniWorkforce Demonstrator Hours'!CI385</f>
        <v/>
      </c>
    </row>
    <row r="110" spans="1:38" x14ac:dyDescent="0.25">
      <c r="A110" t="str">
        <f>IF(AND(E109="",E110=""),"",IF(E110="","&lt;EOD&gt;",TEXT('UniWorkforce Demonstrator Hours'!$Y$6,"0000000")))</f>
        <v/>
      </c>
      <c r="B110" t="str">
        <f>IF(E110="","",'UniWorkforce Demonstrator Hours'!$D$4)</f>
        <v/>
      </c>
      <c r="C110" t="str">
        <f>IF(E110="","",'UniWorkforce Demonstrator Hours'!$Y$4)</f>
        <v/>
      </c>
      <c r="D110" t="str">
        <f>IF(E110="","",'UniWorkforce Demonstrator Hours'!$X$113)</f>
        <v/>
      </c>
      <c r="E110" t="str">
        <f>'UniWorkforce Demonstrator Hours'!AX386</f>
        <v/>
      </c>
      <c r="F110" t="str">
        <f>'UniWorkforce Demonstrator Hours'!AY386</f>
        <v/>
      </c>
      <c r="G110" t="str">
        <f>'UniWorkforce Demonstrator Hours'!AZ386</f>
        <v/>
      </c>
      <c r="H110" t="str">
        <f>'UniWorkforce Demonstrator Hours'!BA386</f>
        <v/>
      </c>
      <c r="I110" t="str">
        <f>'UniWorkforce Demonstrator Hours'!BB386</f>
        <v/>
      </c>
      <c r="J110" t="str">
        <f>'UniWorkforce Demonstrator Hours'!BC386</f>
        <v/>
      </c>
      <c r="K110" t="str">
        <f>'UniWorkforce Demonstrator Hours'!BD386</f>
        <v/>
      </c>
      <c r="L110" t="str">
        <f>'UniWorkforce Demonstrator Hours'!BE386</f>
        <v/>
      </c>
      <c r="M110" t="str">
        <f>'UniWorkforce Demonstrator Hours'!BF386</f>
        <v/>
      </c>
      <c r="N110" t="str">
        <f>'UniWorkforce Demonstrator Hours'!BG386</f>
        <v/>
      </c>
      <c r="O110" t="str">
        <f>'UniWorkforce Demonstrator Hours'!BH386</f>
        <v/>
      </c>
      <c r="P110" t="str">
        <f>'UniWorkforce Demonstrator Hours'!BI386</f>
        <v/>
      </c>
      <c r="Q110" t="str">
        <f>'UniWorkforce Demonstrator Hours'!BJ386</f>
        <v/>
      </c>
      <c r="R110" t="str">
        <f>'UniWorkforce Demonstrator Hours'!BK386</f>
        <v/>
      </c>
      <c r="S110" t="str">
        <f>'UniWorkforce Demonstrator Hours'!BL386</f>
        <v/>
      </c>
      <c r="T110" t="str">
        <f>'UniWorkforce Demonstrator Hours'!BM386</f>
        <v/>
      </c>
      <c r="U110" t="str">
        <f>'UniWorkforce Demonstrator Hours'!BN386</f>
        <v/>
      </c>
      <c r="V110" t="str">
        <f>'UniWorkforce Demonstrator Hours'!BO386</f>
        <v/>
      </c>
      <c r="W110" t="str">
        <f>'UniWorkforce Demonstrator Hours'!BP386</f>
        <v/>
      </c>
      <c r="X110" t="str">
        <f>'UniWorkforce Demonstrator Hours'!BQ386</f>
        <v/>
      </c>
      <c r="Y110" t="str">
        <f>'UniWorkforce Demonstrator Hours'!BR386</f>
        <v/>
      </c>
      <c r="Z110" t="str">
        <f>'UniWorkforce Demonstrator Hours'!BS386</f>
        <v/>
      </c>
      <c r="AA110" t="str">
        <f>'UniWorkforce Demonstrator Hours'!BT386</f>
        <v/>
      </c>
      <c r="AB110" t="str">
        <f>'UniWorkforce Demonstrator Hours'!BU386</f>
        <v/>
      </c>
      <c r="AC110" t="str">
        <f>'UniWorkforce Demonstrator Hours'!BV386</f>
        <v/>
      </c>
      <c r="AD110" t="str">
        <f>'UniWorkforce Demonstrator Hours'!BW386</f>
        <v/>
      </c>
      <c r="AE110" t="str">
        <f>'UniWorkforce Demonstrator Hours'!BX386</f>
        <v/>
      </c>
      <c r="AF110" t="str">
        <f>'UniWorkforce Demonstrator Hours'!BY386</f>
        <v/>
      </c>
      <c r="AG110" t="str">
        <f>'UniWorkforce Demonstrator Hours'!BZ386</f>
        <v/>
      </c>
      <c r="AH110" t="str">
        <f>'UniWorkforce Demonstrator Hours'!CA386</f>
        <v/>
      </c>
      <c r="AI110" t="str">
        <f>'UniWorkforce Demonstrator Hours'!CB386</f>
        <v/>
      </c>
      <c r="AJ110" t="str">
        <f>'UniWorkforce Demonstrator Hours'!CG386</f>
        <v/>
      </c>
      <c r="AK110" t="str">
        <f>'UniWorkforce Demonstrator Hours'!CH386</f>
        <v/>
      </c>
      <c r="AL110" t="str">
        <f>'UniWorkforce Demonstrator Hours'!CI386</f>
        <v/>
      </c>
    </row>
    <row r="111" spans="1:38" x14ac:dyDescent="0.25">
      <c r="A111" t="str">
        <f>IF(AND(E110="",E111=""),"",IF(E111="","&lt;EOD&gt;",TEXT('UniWorkforce Demonstrator Hours'!$Y$6,"0000000")))</f>
        <v/>
      </c>
      <c r="B111" t="str">
        <f>IF(E111="","",'UniWorkforce Demonstrator Hours'!$D$4)</f>
        <v/>
      </c>
      <c r="C111" t="str">
        <f>IF(E111="","",'UniWorkforce Demonstrator Hours'!$Y$4)</f>
        <v/>
      </c>
      <c r="D111" t="str">
        <f>IF(E111="","",'UniWorkforce Demonstrator Hours'!$X$113)</f>
        <v/>
      </c>
      <c r="E111" t="str">
        <f>'UniWorkforce Demonstrator Hours'!AX387</f>
        <v/>
      </c>
      <c r="F111" t="str">
        <f>'UniWorkforce Demonstrator Hours'!AY387</f>
        <v/>
      </c>
      <c r="G111" t="str">
        <f>'UniWorkforce Demonstrator Hours'!AZ387</f>
        <v/>
      </c>
      <c r="H111" t="str">
        <f>'UniWorkforce Demonstrator Hours'!BA387</f>
        <v/>
      </c>
      <c r="I111" t="str">
        <f>'UniWorkforce Demonstrator Hours'!BB387</f>
        <v/>
      </c>
      <c r="J111" t="str">
        <f>'UniWorkforce Demonstrator Hours'!BC387</f>
        <v/>
      </c>
      <c r="K111" t="str">
        <f>'UniWorkforce Demonstrator Hours'!BD387</f>
        <v/>
      </c>
      <c r="L111" t="str">
        <f>'UniWorkforce Demonstrator Hours'!BE387</f>
        <v/>
      </c>
      <c r="M111" t="str">
        <f>'UniWorkforce Demonstrator Hours'!BF387</f>
        <v/>
      </c>
      <c r="N111" t="str">
        <f>'UniWorkforce Demonstrator Hours'!BG387</f>
        <v/>
      </c>
      <c r="O111" t="str">
        <f>'UniWorkforce Demonstrator Hours'!BH387</f>
        <v/>
      </c>
      <c r="P111" t="str">
        <f>'UniWorkforce Demonstrator Hours'!BI387</f>
        <v/>
      </c>
      <c r="Q111" t="str">
        <f>'UniWorkforce Demonstrator Hours'!BJ387</f>
        <v/>
      </c>
      <c r="R111" t="str">
        <f>'UniWorkforce Demonstrator Hours'!BK387</f>
        <v/>
      </c>
      <c r="S111" t="str">
        <f>'UniWorkforce Demonstrator Hours'!BL387</f>
        <v/>
      </c>
      <c r="T111" t="str">
        <f>'UniWorkforce Demonstrator Hours'!BM387</f>
        <v/>
      </c>
      <c r="U111" t="str">
        <f>'UniWorkforce Demonstrator Hours'!BN387</f>
        <v/>
      </c>
      <c r="V111" t="str">
        <f>'UniWorkforce Demonstrator Hours'!BO387</f>
        <v/>
      </c>
      <c r="W111" t="str">
        <f>'UniWorkforce Demonstrator Hours'!BP387</f>
        <v/>
      </c>
      <c r="X111" t="str">
        <f>'UniWorkforce Demonstrator Hours'!BQ387</f>
        <v/>
      </c>
      <c r="Y111" t="str">
        <f>'UniWorkforce Demonstrator Hours'!BR387</f>
        <v/>
      </c>
      <c r="Z111" t="str">
        <f>'UniWorkforce Demonstrator Hours'!BS387</f>
        <v/>
      </c>
      <c r="AA111" t="str">
        <f>'UniWorkforce Demonstrator Hours'!BT387</f>
        <v/>
      </c>
      <c r="AB111" t="str">
        <f>'UniWorkforce Demonstrator Hours'!BU387</f>
        <v/>
      </c>
      <c r="AC111" t="str">
        <f>'UniWorkforce Demonstrator Hours'!BV387</f>
        <v/>
      </c>
      <c r="AD111" t="str">
        <f>'UniWorkforce Demonstrator Hours'!BW387</f>
        <v/>
      </c>
      <c r="AE111" t="str">
        <f>'UniWorkforce Demonstrator Hours'!BX387</f>
        <v/>
      </c>
      <c r="AF111" t="str">
        <f>'UniWorkforce Demonstrator Hours'!BY387</f>
        <v/>
      </c>
      <c r="AG111" t="str">
        <f>'UniWorkforce Demonstrator Hours'!BZ387</f>
        <v/>
      </c>
      <c r="AH111" t="str">
        <f>'UniWorkforce Demonstrator Hours'!CA387</f>
        <v/>
      </c>
      <c r="AI111" t="str">
        <f>'UniWorkforce Demonstrator Hours'!CB387</f>
        <v/>
      </c>
      <c r="AJ111" t="str">
        <f>'UniWorkforce Demonstrator Hours'!CG387</f>
        <v/>
      </c>
      <c r="AK111" t="str">
        <f>'UniWorkforce Demonstrator Hours'!CH387</f>
        <v/>
      </c>
      <c r="AL111" t="str">
        <f>'UniWorkforce Demonstrator Hours'!CI387</f>
        <v/>
      </c>
    </row>
    <row r="112" spans="1:38" x14ac:dyDescent="0.25">
      <c r="A112" t="str">
        <f>IF(AND(E111="",E112=""),"",IF(E112="","&lt;EOD&gt;",TEXT('UniWorkforce Demonstrator Hours'!$Y$6,"0000000")))</f>
        <v/>
      </c>
      <c r="B112" t="str">
        <f>IF(E112="","",'UniWorkforce Demonstrator Hours'!$D$4)</f>
        <v/>
      </c>
      <c r="C112" t="str">
        <f>IF(E112="","",'UniWorkforce Demonstrator Hours'!$Y$4)</f>
        <v/>
      </c>
      <c r="D112" t="str">
        <f>IF(E112="","",'UniWorkforce Demonstrator Hours'!$X$113)</f>
        <v/>
      </c>
      <c r="E112" t="str">
        <f>'UniWorkforce Demonstrator Hours'!AX388</f>
        <v/>
      </c>
      <c r="F112" t="str">
        <f>'UniWorkforce Demonstrator Hours'!AY388</f>
        <v/>
      </c>
      <c r="G112" t="str">
        <f>'UniWorkforce Demonstrator Hours'!AZ388</f>
        <v/>
      </c>
      <c r="H112" t="str">
        <f>'UniWorkforce Demonstrator Hours'!BA388</f>
        <v/>
      </c>
      <c r="I112" t="str">
        <f>'UniWorkforce Demonstrator Hours'!BB388</f>
        <v/>
      </c>
      <c r="J112" t="str">
        <f>'UniWorkforce Demonstrator Hours'!BC388</f>
        <v/>
      </c>
      <c r="K112" t="str">
        <f>'UniWorkforce Demonstrator Hours'!BD388</f>
        <v/>
      </c>
      <c r="L112" t="str">
        <f>'UniWorkforce Demonstrator Hours'!BE388</f>
        <v/>
      </c>
      <c r="M112" t="str">
        <f>'UniWorkforce Demonstrator Hours'!BF388</f>
        <v/>
      </c>
      <c r="N112" t="str">
        <f>'UniWorkforce Demonstrator Hours'!BG388</f>
        <v/>
      </c>
      <c r="O112" t="str">
        <f>'UniWorkforce Demonstrator Hours'!BH388</f>
        <v/>
      </c>
      <c r="P112" t="str">
        <f>'UniWorkforce Demonstrator Hours'!BI388</f>
        <v/>
      </c>
      <c r="Q112" t="str">
        <f>'UniWorkforce Demonstrator Hours'!BJ388</f>
        <v/>
      </c>
      <c r="R112" t="str">
        <f>'UniWorkforce Demonstrator Hours'!BK388</f>
        <v/>
      </c>
      <c r="S112" t="str">
        <f>'UniWorkforce Demonstrator Hours'!BL388</f>
        <v/>
      </c>
      <c r="T112" t="str">
        <f>'UniWorkforce Demonstrator Hours'!BM388</f>
        <v/>
      </c>
      <c r="U112" t="str">
        <f>'UniWorkforce Demonstrator Hours'!BN388</f>
        <v/>
      </c>
      <c r="V112" t="str">
        <f>'UniWorkforce Demonstrator Hours'!BO388</f>
        <v/>
      </c>
      <c r="W112" t="str">
        <f>'UniWorkforce Demonstrator Hours'!BP388</f>
        <v/>
      </c>
      <c r="X112" t="str">
        <f>'UniWorkforce Demonstrator Hours'!BQ388</f>
        <v/>
      </c>
      <c r="Y112" t="str">
        <f>'UniWorkforce Demonstrator Hours'!BR388</f>
        <v/>
      </c>
      <c r="Z112" t="str">
        <f>'UniWorkforce Demonstrator Hours'!BS388</f>
        <v/>
      </c>
      <c r="AA112" t="str">
        <f>'UniWorkforce Demonstrator Hours'!BT388</f>
        <v/>
      </c>
      <c r="AB112" t="str">
        <f>'UniWorkforce Demonstrator Hours'!BU388</f>
        <v/>
      </c>
      <c r="AC112" t="str">
        <f>'UniWorkforce Demonstrator Hours'!BV388</f>
        <v/>
      </c>
      <c r="AD112" t="str">
        <f>'UniWorkforce Demonstrator Hours'!BW388</f>
        <v/>
      </c>
      <c r="AE112" t="str">
        <f>'UniWorkforce Demonstrator Hours'!BX388</f>
        <v/>
      </c>
      <c r="AF112" t="str">
        <f>'UniWorkforce Demonstrator Hours'!BY388</f>
        <v/>
      </c>
      <c r="AG112" t="str">
        <f>'UniWorkforce Demonstrator Hours'!BZ388</f>
        <v/>
      </c>
      <c r="AH112" t="str">
        <f>'UniWorkforce Demonstrator Hours'!CA388</f>
        <v/>
      </c>
      <c r="AI112" t="str">
        <f>'UniWorkforce Demonstrator Hours'!CB388</f>
        <v/>
      </c>
      <c r="AJ112" t="str">
        <f>'UniWorkforce Demonstrator Hours'!CG388</f>
        <v/>
      </c>
      <c r="AK112" t="str">
        <f>'UniWorkforce Demonstrator Hours'!CH388</f>
        <v/>
      </c>
      <c r="AL112" t="str">
        <f>'UniWorkforce Demonstrator Hours'!CI388</f>
        <v/>
      </c>
    </row>
    <row r="113" spans="1:38" x14ac:dyDescent="0.25">
      <c r="A113" t="str">
        <f>IF(AND(E112="",E113=""),"",IF(E113="","&lt;EOD&gt;",TEXT('UniWorkforce Demonstrator Hours'!$Y$6,"0000000")))</f>
        <v/>
      </c>
      <c r="B113" t="str">
        <f>IF(E113="","",'UniWorkforce Demonstrator Hours'!$D$4)</f>
        <v/>
      </c>
      <c r="C113" t="str">
        <f>IF(E113="","",'UniWorkforce Demonstrator Hours'!$Y$4)</f>
        <v/>
      </c>
      <c r="D113" t="str">
        <f>IF(E113="","",'UniWorkforce Demonstrator Hours'!$X$113)</f>
        <v/>
      </c>
      <c r="E113" t="str">
        <f>'UniWorkforce Demonstrator Hours'!AX389</f>
        <v/>
      </c>
      <c r="F113" t="str">
        <f>'UniWorkforce Demonstrator Hours'!AY389</f>
        <v/>
      </c>
      <c r="G113" t="str">
        <f>'UniWorkforce Demonstrator Hours'!AZ389</f>
        <v/>
      </c>
      <c r="H113" t="str">
        <f>'UniWorkforce Demonstrator Hours'!BA389</f>
        <v/>
      </c>
      <c r="I113" t="str">
        <f>'UniWorkforce Demonstrator Hours'!BB389</f>
        <v/>
      </c>
      <c r="J113" t="str">
        <f>'UniWorkforce Demonstrator Hours'!BC389</f>
        <v/>
      </c>
      <c r="K113" t="str">
        <f>'UniWorkforce Demonstrator Hours'!BD389</f>
        <v/>
      </c>
      <c r="L113" t="str">
        <f>'UniWorkforce Demonstrator Hours'!BE389</f>
        <v/>
      </c>
      <c r="M113" t="str">
        <f>'UniWorkforce Demonstrator Hours'!BF389</f>
        <v/>
      </c>
      <c r="N113" t="str">
        <f>'UniWorkforce Demonstrator Hours'!BG389</f>
        <v/>
      </c>
      <c r="O113" t="str">
        <f>'UniWorkforce Demonstrator Hours'!BH389</f>
        <v/>
      </c>
      <c r="P113" t="str">
        <f>'UniWorkforce Demonstrator Hours'!BI389</f>
        <v/>
      </c>
      <c r="Q113" t="str">
        <f>'UniWorkforce Demonstrator Hours'!BJ389</f>
        <v/>
      </c>
      <c r="R113" t="str">
        <f>'UniWorkforce Demonstrator Hours'!BK389</f>
        <v/>
      </c>
      <c r="S113" t="str">
        <f>'UniWorkforce Demonstrator Hours'!BL389</f>
        <v/>
      </c>
      <c r="T113" t="str">
        <f>'UniWorkforce Demonstrator Hours'!BM389</f>
        <v/>
      </c>
      <c r="U113" t="str">
        <f>'UniWorkforce Demonstrator Hours'!BN389</f>
        <v/>
      </c>
      <c r="V113" t="str">
        <f>'UniWorkforce Demonstrator Hours'!BO389</f>
        <v/>
      </c>
      <c r="W113" t="str">
        <f>'UniWorkforce Demonstrator Hours'!BP389</f>
        <v/>
      </c>
      <c r="X113" t="str">
        <f>'UniWorkforce Demonstrator Hours'!BQ389</f>
        <v/>
      </c>
      <c r="Y113" t="str">
        <f>'UniWorkforce Demonstrator Hours'!BR389</f>
        <v/>
      </c>
      <c r="Z113" t="str">
        <f>'UniWorkforce Demonstrator Hours'!BS389</f>
        <v/>
      </c>
      <c r="AA113" t="str">
        <f>'UniWorkforce Demonstrator Hours'!BT389</f>
        <v/>
      </c>
      <c r="AB113" t="str">
        <f>'UniWorkforce Demonstrator Hours'!BU389</f>
        <v/>
      </c>
      <c r="AC113" t="str">
        <f>'UniWorkforce Demonstrator Hours'!BV389</f>
        <v/>
      </c>
      <c r="AD113" t="str">
        <f>'UniWorkforce Demonstrator Hours'!BW389</f>
        <v/>
      </c>
      <c r="AE113" t="str">
        <f>'UniWorkforce Demonstrator Hours'!BX389</f>
        <v/>
      </c>
      <c r="AF113" t="str">
        <f>'UniWorkforce Demonstrator Hours'!BY389</f>
        <v/>
      </c>
      <c r="AG113" t="str">
        <f>'UniWorkforce Demonstrator Hours'!BZ389</f>
        <v/>
      </c>
      <c r="AH113" t="str">
        <f>'UniWorkforce Demonstrator Hours'!CA389</f>
        <v/>
      </c>
      <c r="AI113" t="str">
        <f>'UniWorkforce Demonstrator Hours'!CB389</f>
        <v/>
      </c>
      <c r="AJ113" t="str">
        <f>'UniWorkforce Demonstrator Hours'!CG389</f>
        <v/>
      </c>
      <c r="AK113" t="str">
        <f>'UniWorkforce Demonstrator Hours'!CH389</f>
        <v/>
      </c>
      <c r="AL113" t="str">
        <f>'UniWorkforce Demonstrator Hours'!CI389</f>
        <v/>
      </c>
    </row>
    <row r="114" spans="1:38" x14ac:dyDescent="0.25">
      <c r="A114" t="str">
        <f>IF(AND(E113="",E114=""),"",IF(E114="","&lt;EOD&gt;",TEXT('UniWorkforce Demonstrator Hours'!$Y$6,"0000000")))</f>
        <v/>
      </c>
      <c r="B114" t="str">
        <f>IF(E114="","",'UniWorkforce Demonstrator Hours'!$D$4)</f>
        <v/>
      </c>
      <c r="C114" t="str">
        <f>IF(E114="","",'UniWorkforce Demonstrator Hours'!$Y$4)</f>
        <v/>
      </c>
      <c r="D114" t="str">
        <f>IF(E114="","",'UniWorkforce Demonstrator Hours'!$X$113)</f>
        <v/>
      </c>
      <c r="E114" t="str">
        <f>'UniWorkforce Demonstrator Hours'!AX390</f>
        <v/>
      </c>
      <c r="F114" t="str">
        <f>'UniWorkforce Demonstrator Hours'!AY390</f>
        <v/>
      </c>
      <c r="G114" t="str">
        <f>'UniWorkforce Demonstrator Hours'!AZ390</f>
        <v/>
      </c>
      <c r="H114" t="str">
        <f>'UniWorkforce Demonstrator Hours'!BA390</f>
        <v/>
      </c>
      <c r="I114" t="str">
        <f>'UniWorkforce Demonstrator Hours'!BB390</f>
        <v/>
      </c>
      <c r="J114" t="str">
        <f>'UniWorkforce Demonstrator Hours'!BC390</f>
        <v/>
      </c>
      <c r="K114" t="str">
        <f>'UniWorkforce Demonstrator Hours'!BD390</f>
        <v/>
      </c>
      <c r="L114" t="str">
        <f>'UniWorkforce Demonstrator Hours'!BE390</f>
        <v/>
      </c>
      <c r="M114" t="str">
        <f>'UniWorkforce Demonstrator Hours'!BF390</f>
        <v/>
      </c>
      <c r="N114" t="str">
        <f>'UniWorkforce Demonstrator Hours'!BG390</f>
        <v/>
      </c>
      <c r="O114" t="str">
        <f>'UniWorkforce Demonstrator Hours'!BH390</f>
        <v/>
      </c>
      <c r="P114" t="str">
        <f>'UniWorkforce Demonstrator Hours'!BI390</f>
        <v/>
      </c>
      <c r="Q114" t="str">
        <f>'UniWorkforce Demonstrator Hours'!BJ390</f>
        <v/>
      </c>
      <c r="R114" t="str">
        <f>'UniWorkforce Demonstrator Hours'!BK390</f>
        <v/>
      </c>
      <c r="S114" t="str">
        <f>'UniWorkforce Demonstrator Hours'!BL390</f>
        <v/>
      </c>
      <c r="T114" t="str">
        <f>'UniWorkforce Demonstrator Hours'!BM390</f>
        <v/>
      </c>
      <c r="U114" t="str">
        <f>'UniWorkforce Demonstrator Hours'!BN390</f>
        <v/>
      </c>
      <c r="V114" t="str">
        <f>'UniWorkforce Demonstrator Hours'!BO390</f>
        <v/>
      </c>
      <c r="W114" t="str">
        <f>'UniWorkforce Demonstrator Hours'!BP390</f>
        <v/>
      </c>
      <c r="X114" t="str">
        <f>'UniWorkforce Demonstrator Hours'!BQ390</f>
        <v/>
      </c>
      <c r="Y114" t="str">
        <f>'UniWorkforce Demonstrator Hours'!BR390</f>
        <v/>
      </c>
      <c r="Z114" t="str">
        <f>'UniWorkforce Demonstrator Hours'!BS390</f>
        <v/>
      </c>
      <c r="AA114" t="str">
        <f>'UniWorkforce Demonstrator Hours'!BT390</f>
        <v/>
      </c>
      <c r="AB114" t="str">
        <f>'UniWorkforce Demonstrator Hours'!BU390</f>
        <v/>
      </c>
      <c r="AC114" t="str">
        <f>'UniWorkforce Demonstrator Hours'!BV390</f>
        <v/>
      </c>
      <c r="AD114" t="str">
        <f>'UniWorkforce Demonstrator Hours'!BW390</f>
        <v/>
      </c>
      <c r="AE114" t="str">
        <f>'UniWorkforce Demonstrator Hours'!BX390</f>
        <v/>
      </c>
      <c r="AF114" t="str">
        <f>'UniWorkforce Demonstrator Hours'!BY390</f>
        <v/>
      </c>
      <c r="AG114" t="str">
        <f>'UniWorkforce Demonstrator Hours'!BZ390</f>
        <v/>
      </c>
      <c r="AH114" t="str">
        <f>'UniWorkforce Demonstrator Hours'!CA390</f>
        <v/>
      </c>
      <c r="AI114" t="str">
        <f>'UniWorkforce Demonstrator Hours'!CB390</f>
        <v/>
      </c>
      <c r="AJ114" t="str">
        <f>'UniWorkforce Demonstrator Hours'!CG390</f>
        <v/>
      </c>
      <c r="AK114" t="str">
        <f>'UniWorkforce Demonstrator Hours'!CH390</f>
        <v/>
      </c>
      <c r="AL114" t="str">
        <f>'UniWorkforce Demonstrator Hours'!CI390</f>
        <v/>
      </c>
    </row>
    <row r="115" spans="1:38" x14ac:dyDescent="0.25">
      <c r="A115" t="str">
        <f>IF(AND(E114="",E115=""),"",IF(E115="","&lt;EOD&gt;",TEXT('UniWorkforce Demonstrator Hours'!$Y$6,"0000000")))</f>
        <v/>
      </c>
      <c r="B115" t="str">
        <f>IF(E115="","",'UniWorkforce Demonstrator Hours'!$D$4)</f>
        <v/>
      </c>
      <c r="C115" t="str">
        <f>IF(E115="","",'UniWorkforce Demonstrator Hours'!$Y$4)</f>
        <v/>
      </c>
      <c r="D115" t="str">
        <f>IF(E115="","",'UniWorkforce Demonstrator Hours'!$X$113)</f>
        <v/>
      </c>
      <c r="E115" t="str">
        <f>'UniWorkforce Demonstrator Hours'!AX391</f>
        <v/>
      </c>
      <c r="F115" t="str">
        <f>'UniWorkforce Demonstrator Hours'!AY391</f>
        <v/>
      </c>
      <c r="G115" t="str">
        <f>'UniWorkforce Demonstrator Hours'!AZ391</f>
        <v/>
      </c>
      <c r="H115" t="str">
        <f>'UniWorkforce Demonstrator Hours'!BA391</f>
        <v/>
      </c>
      <c r="I115" t="str">
        <f>'UniWorkforce Demonstrator Hours'!BB391</f>
        <v/>
      </c>
      <c r="J115" t="str">
        <f>'UniWorkforce Demonstrator Hours'!BC391</f>
        <v/>
      </c>
      <c r="K115" t="str">
        <f>'UniWorkforce Demonstrator Hours'!BD391</f>
        <v/>
      </c>
      <c r="L115" t="str">
        <f>'UniWorkforce Demonstrator Hours'!BE391</f>
        <v/>
      </c>
      <c r="M115" t="str">
        <f>'UniWorkforce Demonstrator Hours'!BF391</f>
        <v/>
      </c>
      <c r="N115" t="str">
        <f>'UniWorkforce Demonstrator Hours'!BG391</f>
        <v/>
      </c>
      <c r="O115" t="str">
        <f>'UniWorkforce Demonstrator Hours'!BH391</f>
        <v/>
      </c>
      <c r="P115" t="str">
        <f>'UniWorkforce Demonstrator Hours'!BI391</f>
        <v/>
      </c>
      <c r="Q115" t="str">
        <f>'UniWorkforce Demonstrator Hours'!BJ391</f>
        <v/>
      </c>
      <c r="R115" t="str">
        <f>'UniWorkforce Demonstrator Hours'!BK391</f>
        <v/>
      </c>
      <c r="S115" t="str">
        <f>'UniWorkforce Demonstrator Hours'!BL391</f>
        <v/>
      </c>
      <c r="T115" t="str">
        <f>'UniWorkforce Demonstrator Hours'!BM391</f>
        <v/>
      </c>
      <c r="U115" t="str">
        <f>'UniWorkforce Demonstrator Hours'!BN391</f>
        <v/>
      </c>
      <c r="V115" t="str">
        <f>'UniWorkforce Demonstrator Hours'!BO391</f>
        <v/>
      </c>
      <c r="W115" t="str">
        <f>'UniWorkforce Demonstrator Hours'!BP391</f>
        <v/>
      </c>
      <c r="X115" t="str">
        <f>'UniWorkforce Demonstrator Hours'!BQ391</f>
        <v/>
      </c>
      <c r="Y115" t="str">
        <f>'UniWorkforce Demonstrator Hours'!BR391</f>
        <v/>
      </c>
      <c r="Z115" t="str">
        <f>'UniWorkforce Demonstrator Hours'!BS391</f>
        <v/>
      </c>
      <c r="AA115" t="str">
        <f>'UniWorkforce Demonstrator Hours'!BT391</f>
        <v/>
      </c>
      <c r="AB115" t="str">
        <f>'UniWorkforce Demonstrator Hours'!BU391</f>
        <v/>
      </c>
      <c r="AC115" t="str">
        <f>'UniWorkforce Demonstrator Hours'!BV391</f>
        <v/>
      </c>
      <c r="AD115" t="str">
        <f>'UniWorkforce Demonstrator Hours'!BW391</f>
        <v/>
      </c>
      <c r="AE115" t="str">
        <f>'UniWorkforce Demonstrator Hours'!BX391</f>
        <v/>
      </c>
      <c r="AF115" t="str">
        <f>'UniWorkforce Demonstrator Hours'!BY391</f>
        <v/>
      </c>
      <c r="AG115" t="str">
        <f>'UniWorkforce Demonstrator Hours'!BZ391</f>
        <v/>
      </c>
      <c r="AH115" t="str">
        <f>'UniWorkforce Demonstrator Hours'!CA391</f>
        <v/>
      </c>
      <c r="AI115" t="str">
        <f>'UniWorkforce Demonstrator Hours'!CB391</f>
        <v/>
      </c>
      <c r="AJ115" t="str">
        <f>'UniWorkforce Demonstrator Hours'!CG391</f>
        <v/>
      </c>
      <c r="AK115" t="str">
        <f>'UniWorkforce Demonstrator Hours'!CH391</f>
        <v/>
      </c>
      <c r="AL115" t="str">
        <f>'UniWorkforce Demonstrator Hours'!CI391</f>
        <v/>
      </c>
    </row>
    <row r="116" spans="1:38" x14ac:dyDescent="0.25">
      <c r="A116" t="str">
        <f>IF(AND(E115="",E116=""),"",IF(E116="","&lt;EOD&gt;",TEXT('UniWorkforce Demonstrator Hours'!$Y$6,"0000000")))</f>
        <v/>
      </c>
      <c r="B116" t="str">
        <f>IF(E116="","",'UniWorkforce Demonstrator Hours'!$D$4)</f>
        <v/>
      </c>
      <c r="C116" t="str">
        <f>IF(E116="","",'UniWorkforce Demonstrator Hours'!$Y$4)</f>
        <v/>
      </c>
      <c r="D116" t="str">
        <f>IF(E116="","",'UniWorkforce Demonstrator Hours'!$X$113)</f>
        <v/>
      </c>
      <c r="E116" t="str">
        <f>'UniWorkforce Demonstrator Hours'!AX392</f>
        <v/>
      </c>
      <c r="F116" t="str">
        <f>'UniWorkforce Demonstrator Hours'!AY392</f>
        <v/>
      </c>
      <c r="G116" t="str">
        <f>'UniWorkforce Demonstrator Hours'!AZ392</f>
        <v/>
      </c>
      <c r="H116" t="str">
        <f>'UniWorkforce Demonstrator Hours'!BA392</f>
        <v/>
      </c>
      <c r="I116" t="str">
        <f>'UniWorkforce Demonstrator Hours'!BB392</f>
        <v/>
      </c>
      <c r="J116" t="str">
        <f>'UniWorkforce Demonstrator Hours'!BC392</f>
        <v/>
      </c>
      <c r="K116" t="str">
        <f>'UniWorkforce Demonstrator Hours'!BD392</f>
        <v/>
      </c>
      <c r="L116" t="str">
        <f>'UniWorkforce Demonstrator Hours'!BE392</f>
        <v/>
      </c>
      <c r="M116" t="str">
        <f>'UniWorkforce Demonstrator Hours'!BF392</f>
        <v/>
      </c>
      <c r="N116" t="str">
        <f>'UniWorkforce Demonstrator Hours'!BG392</f>
        <v/>
      </c>
      <c r="O116" t="str">
        <f>'UniWorkforce Demonstrator Hours'!BH392</f>
        <v/>
      </c>
      <c r="P116" t="str">
        <f>'UniWorkforce Demonstrator Hours'!BI392</f>
        <v/>
      </c>
      <c r="Q116" t="str">
        <f>'UniWorkforce Demonstrator Hours'!BJ392</f>
        <v/>
      </c>
      <c r="R116" t="str">
        <f>'UniWorkforce Demonstrator Hours'!BK392</f>
        <v/>
      </c>
      <c r="S116" t="str">
        <f>'UniWorkforce Demonstrator Hours'!BL392</f>
        <v/>
      </c>
      <c r="T116" t="str">
        <f>'UniWorkforce Demonstrator Hours'!BM392</f>
        <v/>
      </c>
      <c r="U116" t="str">
        <f>'UniWorkforce Demonstrator Hours'!BN392</f>
        <v/>
      </c>
      <c r="V116" t="str">
        <f>'UniWorkforce Demonstrator Hours'!BO392</f>
        <v/>
      </c>
      <c r="W116" t="str">
        <f>'UniWorkforce Demonstrator Hours'!BP392</f>
        <v/>
      </c>
      <c r="X116" t="str">
        <f>'UniWorkforce Demonstrator Hours'!BQ392</f>
        <v/>
      </c>
      <c r="Y116" t="str">
        <f>'UniWorkforce Demonstrator Hours'!BR392</f>
        <v/>
      </c>
      <c r="Z116" t="str">
        <f>'UniWorkforce Demonstrator Hours'!BS392</f>
        <v/>
      </c>
      <c r="AA116" t="str">
        <f>'UniWorkforce Demonstrator Hours'!BT392</f>
        <v/>
      </c>
      <c r="AB116" t="str">
        <f>'UniWorkforce Demonstrator Hours'!BU392</f>
        <v/>
      </c>
      <c r="AC116" t="str">
        <f>'UniWorkforce Demonstrator Hours'!BV392</f>
        <v/>
      </c>
      <c r="AD116" t="str">
        <f>'UniWorkforce Demonstrator Hours'!BW392</f>
        <v/>
      </c>
      <c r="AE116" t="str">
        <f>'UniWorkforce Demonstrator Hours'!BX392</f>
        <v/>
      </c>
      <c r="AF116" t="str">
        <f>'UniWorkforce Demonstrator Hours'!BY392</f>
        <v/>
      </c>
      <c r="AG116" t="str">
        <f>'UniWorkforce Demonstrator Hours'!BZ392</f>
        <v/>
      </c>
      <c r="AH116" t="str">
        <f>'UniWorkforce Demonstrator Hours'!CA392</f>
        <v/>
      </c>
      <c r="AI116" t="str">
        <f>'UniWorkforce Demonstrator Hours'!CB392</f>
        <v/>
      </c>
      <c r="AJ116" t="str">
        <f>'UniWorkforce Demonstrator Hours'!CG392</f>
        <v/>
      </c>
      <c r="AK116" t="str">
        <f>'UniWorkforce Demonstrator Hours'!CH392</f>
        <v/>
      </c>
      <c r="AL116" t="str">
        <f>'UniWorkforce Demonstrator Hours'!CI392</f>
        <v/>
      </c>
    </row>
    <row r="117" spans="1:38" x14ac:dyDescent="0.25">
      <c r="A117" t="str">
        <f>IF(AND(E116="",E117=""),"",IF(E117="","&lt;EOD&gt;",TEXT('UniWorkforce Demonstrator Hours'!$Y$6,"0000000")))</f>
        <v/>
      </c>
      <c r="B117" t="str">
        <f>IF(E117="","",'UniWorkforce Demonstrator Hours'!$D$4)</f>
        <v/>
      </c>
      <c r="C117" t="str">
        <f>IF(E117="","",'UniWorkforce Demonstrator Hours'!$Y$4)</f>
        <v/>
      </c>
      <c r="D117" t="str">
        <f>IF(E117="","",'UniWorkforce Demonstrator Hours'!$X$113)</f>
        <v/>
      </c>
      <c r="E117" t="str">
        <f>'UniWorkforce Demonstrator Hours'!AX393</f>
        <v/>
      </c>
      <c r="F117" t="str">
        <f>'UniWorkforce Demonstrator Hours'!AY393</f>
        <v/>
      </c>
      <c r="G117" t="str">
        <f>'UniWorkforce Demonstrator Hours'!AZ393</f>
        <v/>
      </c>
      <c r="H117" t="str">
        <f>'UniWorkforce Demonstrator Hours'!BA393</f>
        <v/>
      </c>
      <c r="I117" t="str">
        <f>'UniWorkforce Demonstrator Hours'!BB393</f>
        <v/>
      </c>
      <c r="J117" t="str">
        <f>'UniWorkforce Demonstrator Hours'!BC393</f>
        <v/>
      </c>
      <c r="K117" t="str">
        <f>'UniWorkforce Demonstrator Hours'!BD393</f>
        <v/>
      </c>
      <c r="L117" t="str">
        <f>'UniWorkforce Demonstrator Hours'!BE393</f>
        <v/>
      </c>
      <c r="M117" t="str">
        <f>'UniWorkforce Demonstrator Hours'!BF393</f>
        <v/>
      </c>
      <c r="N117" t="str">
        <f>'UniWorkforce Demonstrator Hours'!BG393</f>
        <v/>
      </c>
      <c r="O117" t="str">
        <f>'UniWorkforce Demonstrator Hours'!BH393</f>
        <v/>
      </c>
      <c r="P117" t="str">
        <f>'UniWorkforce Demonstrator Hours'!BI393</f>
        <v/>
      </c>
      <c r="Q117" t="str">
        <f>'UniWorkforce Demonstrator Hours'!BJ393</f>
        <v/>
      </c>
      <c r="R117" t="str">
        <f>'UniWorkforce Demonstrator Hours'!BK393</f>
        <v/>
      </c>
      <c r="S117" t="str">
        <f>'UniWorkforce Demonstrator Hours'!BL393</f>
        <v/>
      </c>
      <c r="T117" t="str">
        <f>'UniWorkforce Demonstrator Hours'!BM393</f>
        <v/>
      </c>
      <c r="U117" t="str">
        <f>'UniWorkforce Demonstrator Hours'!BN393</f>
        <v/>
      </c>
      <c r="V117" t="str">
        <f>'UniWorkforce Demonstrator Hours'!BO393</f>
        <v/>
      </c>
      <c r="W117" t="str">
        <f>'UniWorkforce Demonstrator Hours'!BP393</f>
        <v/>
      </c>
      <c r="X117" t="str">
        <f>'UniWorkforce Demonstrator Hours'!BQ393</f>
        <v/>
      </c>
      <c r="Y117" t="str">
        <f>'UniWorkforce Demonstrator Hours'!BR393</f>
        <v/>
      </c>
      <c r="Z117" t="str">
        <f>'UniWorkforce Demonstrator Hours'!BS393</f>
        <v/>
      </c>
      <c r="AA117" t="str">
        <f>'UniWorkforce Demonstrator Hours'!BT393</f>
        <v/>
      </c>
      <c r="AB117" t="str">
        <f>'UniWorkforce Demonstrator Hours'!BU393</f>
        <v/>
      </c>
      <c r="AC117" t="str">
        <f>'UniWorkforce Demonstrator Hours'!BV393</f>
        <v/>
      </c>
      <c r="AD117" t="str">
        <f>'UniWorkforce Demonstrator Hours'!BW393</f>
        <v/>
      </c>
      <c r="AE117" t="str">
        <f>'UniWorkforce Demonstrator Hours'!BX393</f>
        <v/>
      </c>
      <c r="AF117" t="str">
        <f>'UniWorkforce Demonstrator Hours'!BY393</f>
        <v/>
      </c>
      <c r="AG117" t="str">
        <f>'UniWorkforce Demonstrator Hours'!BZ393</f>
        <v/>
      </c>
      <c r="AH117" t="str">
        <f>'UniWorkforce Demonstrator Hours'!CA393</f>
        <v/>
      </c>
      <c r="AI117" t="str">
        <f>'UniWorkforce Demonstrator Hours'!CB393</f>
        <v/>
      </c>
      <c r="AJ117" t="str">
        <f>'UniWorkforce Demonstrator Hours'!CG393</f>
        <v/>
      </c>
      <c r="AK117" t="str">
        <f>'UniWorkforce Demonstrator Hours'!CH393</f>
        <v/>
      </c>
      <c r="AL117" t="str">
        <f>'UniWorkforce Demonstrator Hours'!CI393</f>
        <v/>
      </c>
    </row>
    <row r="118" spans="1:38" x14ac:dyDescent="0.25">
      <c r="A118" t="str">
        <f>IF(AND(E117="",E118=""),"",IF(E118="","&lt;EOD&gt;",TEXT('UniWorkforce Demonstrator Hours'!$Y$6,"0000000")))</f>
        <v/>
      </c>
      <c r="B118" t="str">
        <f>IF(E118="","",'UniWorkforce Demonstrator Hours'!$D$4)</f>
        <v/>
      </c>
      <c r="C118" t="str">
        <f>IF(E118="","",'UniWorkforce Demonstrator Hours'!$Y$4)</f>
        <v/>
      </c>
      <c r="D118" t="str">
        <f>IF(E118="","",'UniWorkforce Demonstrator Hours'!$X$113)</f>
        <v/>
      </c>
      <c r="E118" t="str">
        <f>'UniWorkforce Demonstrator Hours'!AX394</f>
        <v/>
      </c>
      <c r="F118" t="str">
        <f>'UniWorkforce Demonstrator Hours'!AY394</f>
        <v/>
      </c>
      <c r="G118" t="str">
        <f>'UniWorkforce Demonstrator Hours'!AZ394</f>
        <v/>
      </c>
      <c r="H118" t="str">
        <f>'UniWorkforce Demonstrator Hours'!BA394</f>
        <v/>
      </c>
      <c r="I118" t="str">
        <f>'UniWorkforce Demonstrator Hours'!BB394</f>
        <v/>
      </c>
      <c r="J118" t="str">
        <f>'UniWorkforce Demonstrator Hours'!BC394</f>
        <v/>
      </c>
      <c r="K118" t="str">
        <f>'UniWorkforce Demonstrator Hours'!BD394</f>
        <v/>
      </c>
      <c r="L118" t="str">
        <f>'UniWorkforce Demonstrator Hours'!BE394</f>
        <v/>
      </c>
      <c r="M118" t="str">
        <f>'UniWorkforce Demonstrator Hours'!BF394</f>
        <v/>
      </c>
      <c r="N118" t="str">
        <f>'UniWorkforce Demonstrator Hours'!BG394</f>
        <v/>
      </c>
      <c r="O118" t="str">
        <f>'UniWorkforce Demonstrator Hours'!BH394</f>
        <v/>
      </c>
      <c r="P118" t="str">
        <f>'UniWorkforce Demonstrator Hours'!BI394</f>
        <v/>
      </c>
      <c r="Q118" t="str">
        <f>'UniWorkforce Demonstrator Hours'!BJ394</f>
        <v/>
      </c>
      <c r="R118" t="str">
        <f>'UniWorkforce Demonstrator Hours'!BK394</f>
        <v/>
      </c>
      <c r="S118" t="str">
        <f>'UniWorkforce Demonstrator Hours'!BL394</f>
        <v/>
      </c>
      <c r="T118" t="str">
        <f>'UniWorkforce Demonstrator Hours'!BM394</f>
        <v/>
      </c>
      <c r="U118" t="str">
        <f>'UniWorkforce Demonstrator Hours'!BN394</f>
        <v/>
      </c>
      <c r="V118" t="str">
        <f>'UniWorkforce Demonstrator Hours'!BO394</f>
        <v/>
      </c>
      <c r="W118" t="str">
        <f>'UniWorkforce Demonstrator Hours'!BP394</f>
        <v/>
      </c>
      <c r="X118" t="str">
        <f>'UniWorkforce Demonstrator Hours'!BQ394</f>
        <v/>
      </c>
      <c r="Y118" t="str">
        <f>'UniWorkforce Demonstrator Hours'!BR394</f>
        <v/>
      </c>
      <c r="Z118" t="str">
        <f>'UniWorkforce Demonstrator Hours'!BS394</f>
        <v/>
      </c>
      <c r="AA118" t="str">
        <f>'UniWorkforce Demonstrator Hours'!BT394</f>
        <v/>
      </c>
      <c r="AB118" t="str">
        <f>'UniWorkforce Demonstrator Hours'!BU394</f>
        <v/>
      </c>
      <c r="AC118" t="str">
        <f>'UniWorkforce Demonstrator Hours'!BV394</f>
        <v/>
      </c>
      <c r="AD118" t="str">
        <f>'UniWorkforce Demonstrator Hours'!BW394</f>
        <v/>
      </c>
      <c r="AE118" t="str">
        <f>'UniWorkforce Demonstrator Hours'!BX394</f>
        <v/>
      </c>
      <c r="AF118" t="str">
        <f>'UniWorkforce Demonstrator Hours'!BY394</f>
        <v/>
      </c>
      <c r="AG118" t="str">
        <f>'UniWorkforce Demonstrator Hours'!BZ394</f>
        <v/>
      </c>
      <c r="AH118" t="str">
        <f>'UniWorkforce Demonstrator Hours'!CA394</f>
        <v/>
      </c>
      <c r="AI118" t="str">
        <f>'UniWorkforce Demonstrator Hours'!CB394</f>
        <v/>
      </c>
      <c r="AJ118" t="str">
        <f>'UniWorkforce Demonstrator Hours'!CG394</f>
        <v/>
      </c>
      <c r="AK118" t="str">
        <f>'UniWorkforce Demonstrator Hours'!CH394</f>
        <v/>
      </c>
      <c r="AL118" t="str">
        <f>'UniWorkforce Demonstrator Hours'!CI394</f>
        <v/>
      </c>
    </row>
    <row r="119" spans="1:38" x14ac:dyDescent="0.25">
      <c r="A119" t="str">
        <f>IF(AND(E118="",E119=""),"",IF(E119="","&lt;EOD&gt;",TEXT('UniWorkforce Demonstrator Hours'!$Y$6,"0000000")))</f>
        <v/>
      </c>
      <c r="B119" t="str">
        <f>IF(E119="","",'UniWorkforce Demonstrator Hours'!$D$4)</f>
        <v/>
      </c>
      <c r="C119" t="str">
        <f>IF(E119="","",'UniWorkforce Demonstrator Hours'!$Y$4)</f>
        <v/>
      </c>
      <c r="D119" t="str">
        <f>IF(E119="","",'UniWorkforce Demonstrator Hours'!$X$113)</f>
        <v/>
      </c>
      <c r="E119" t="str">
        <f>'UniWorkforce Demonstrator Hours'!AX395</f>
        <v/>
      </c>
      <c r="F119" t="str">
        <f>'UniWorkforce Demonstrator Hours'!AY395</f>
        <v/>
      </c>
      <c r="G119" t="str">
        <f>'UniWorkforce Demonstrator Hours'!AZ395</f>
        <v/>
      </c>
      <c r="H119" t="str">
        <f>'UniWorkforce Demonstrator Hours'!BA395</f>
        <v/>
      </c>
      <c r="I119" t="str">
        <f>'UniWorkforce Demonstrator Hours'!BB395</f>
        <v/>
      </c>
      <c r="J119" t="str">
        <f>'UniWorkforce Demonstrator Hours'!BC395</f>
        <v/>
      </c>
      <c r="K119" t="str">
        <f>'UniWorkforce Demonstrator Hours'!BD395</f>
        <v/>
      </c>
      <c r="L119" t="str">
        <f>'UniWorkforce Demonstrator Hours'!BE395</f>
        <v/>
      </c>
      <c r="M119" t="str">
        <f>'UniWorkforce Demonstrator Hours'!BF395</f>
        <v/>
      </c>
      <c r="N119" t="str">
        <f>'UniWorkforce Demonstrator Hours'!BG395</f>
        <v/>
      </c>
      <c r="O119" t="str">
        <f>'UniWorkforce Demonstrator Hours'!BH395</f>
        <v/>
      </c>
      <c r="P119" t="str">
        <f>'UniWorkforce Demonstrator Hours'!BI395</f>
        <v/>
      </c>
      <c r="Q119" t="str">
        <f>'UniWorkforce Demonstrator Hours'!BJ395</f>
        <v/>
      </c>
      <c r="R119" t="str">
        <f>'UniWorkforce Demonstrator Hours'!BK395</f>
        <v/>
      </c>
      <c r="S119" t="str">
        <f>'UniWorkforce Demonstrator Hours'!BL395</f>
        <v/>
      </c>
      <c r="T119" t="str">
        <f>'UniWorkforce Demonstrator Hours'!BM395</f>
        <v/>
      </c>
      <c r="U119" t="str">
        <f>'UniWorkforce Demonstrator Hours'!BN395</f>
        <v/>
      </c>
      <c r="V119" t="str">
        <f>'UniWorkforce Demonstrator Hours'!BO395</f>
        <v/>
      </c>
      <c r="W119" t="str">
        <f>'UniWorkforce Demonstrator Hours'!BP395</f>
        <v/>
      </c>
      <c r="X119" t="str">
        <f>'UniWorkforce Demonstrator Hours'!BQ395</f>
        <v/>
      </c>
      <c r="Y119" t="str">
        <f>'UniWorkforce Demonstrator Hours'!BR395</f>
        <v/>
      </c>
      <c r="Z119" t="str">
        <f>'UniWorkforce Demonstrator Hours'!BS395</f>
        <v/>
      </c>
      <c r="AA119" t="str">
        <f>'UniWorkforce Demonstrator Hours'!BT395</f>
        <v/>
      </c>
      <c r="AB119" t="str">
        <f>'UniWorkforce Demonstrator Hours'!BU395</f>
        <v/>
      </c>
      <c r="AC119" t="str">
        <f>'UniWorkforce Demonstrator Hours'!BV395</f>
        <v/>
      </c>
      <c r="AD119" t="str">
        <f>'UniWorkforce Demonstrator Hours'!BW395</f>
        <v/>
      </c>
      <c r="AE119" t="str">
        <f>'UniWorkforce Demonstrator Hours'!BX395</f>
        <v/>
      </c>
      <c r="AF119" t="str">
        <f>'UniWorkforce Demonstrator Hours'!BY395</f>
        <v/>
      </c>
      <c r="AG119" t="str">
        <f>'UniWorkforce Demonstrator Hours'!BZ395</f>
        <v/>
      </c>
      <c r="AH119" t="str">
        <f>'UniWorkforce Demonstrator Hours'!CA395</f>
        <v/>
      </c>
      <c r="AI119" t="str">
        <f>'UniWorkforce Demonstrator Hours'!CB395</f>
        <v/>
      </c>
      <c r="AJ119" t="str">
        <f>'UniWorkforce Demonstrator Hours'!CG395</f>
        <v/>
      </c>
      <c r="AK119" t="str">
        <f>'UniWorkforce Demonstrator Hours'!CH395</f>
        <v/>
      </c>
      <c r="AL119" t="str">
        <f>'UniWorkforce Demonstrator Hours'!CI395</f>
        <v/>
      </c>
    </row>
    <row r="120" spans="1:38" x14ac:dyDescent="0.25">
      <c r="A120" t="str">
        <f>IF(AND(E119="",E120=""),"",IF(E120="","&lt;EOD&gt;",TEXT('UniWorkforce Demonstrator Hours'!$Y$6,"0000000")))</f>
        <v/>
      </c>
      <c r="B120" t="str">
        <f>IF(E120="","",'UniWorkforce Demonstrator Hours'!$D$4)</f>
        <v/>
      </c>
      <c r="C120" t="str">
        <f>IF(E120="","",'UniWorkforce Demonstrator Hours'!$Y$4)</f>
        <v/>
      </c>
      <c r="D120" t="str">
        <f>IF(E120="","",'UniWorkforce Demonstrator Hours'!$X$113)</f>
        <v/>
      </c>
      <c r="E120" t="str">
        <f>'UniWorkforce Demonstrator Hours'!AX396</f>
        <v/>
      </c>
      <c r="F120" t="str">
        <f>'UniWorkforce Demonstrator Hours'!AY396</f>
        <v/>
      </c>
      <c r="G120" t="str">
        <f>'UniWorkforce Demonstrator Hours'!AZ396</f>
        <v/>
      </c>
      <c r="H120" t="str">
        <f>'UniWorkforce Demonstrator Hours'!BA396</f>
        <v/>
      </c>
      <c r="I120" t="str">
        <f>'UniWorkforce Demonstrator Hours'!BB396</f>
        <v/>
      </c>
      <c r="J120" t="str">
        <f>'UniWorkforce Demonstrator Hours'!BC396</f>
        <v/>
      </c>
      <c r="K120" t="str">
        <f>'UniWorkforce Demonstrator Hours'!BD396</f>
        <v/>
      </c>
      <c r="L120" t="str">
        <f>'UniWorkforce Demonstrator Hours'!BE396</f>
        <v/>
      </c>
      <c r="M120" t="str">
        <f>'UniWorkforce Demonstrator Hours'!BF396</f>
        <v/>
      </c>
      <c r="N120" t="str">
        <f>'UniWorkforce Demonstrator Hours'!BG396</f>
        <v/>
      </c>
      <c r="O120" t="str">
        <f>'UniWorkforce Demonstrator Hours'!BH396</f>
        <v/>
      </c>
      <c r="P120" t="str">
        <f>'UniWorkforce Demonstrator Hours'!BI396</f>
        <v/>
      </c>
      <c r="Q120" t="str">
        <f>'UniWorkforce Demonstrator Hours'!BJ396</f>
        <v/>
      </c>
      <c r="R120" t="str">
        <f>'UniWorkforce Demonstrator Hours'!BK396</f>
        <v/>
      </c>
      <c r="S120" t="str">
        <f>'UniWorkforce Demonstrator Hours'!BL396</f>
        <v/>
      </c>
      <c r="T120" t="str">
        <f>'UniWorkforce Demonstrator Hours'!BM396</f>
        <v/>
      </c>
      <c r="U120" t="str">
        <f>'UniWorkforce Demonstrator Hours'!BN396</f>
        <v/>
      </c>
      <c r="V120" t="str">
        <f>'UniWorkforce Demonstrator Hours'!BO396</f>
        <v/>
      </c>
      <c r="W120" t="str">
        <f>'UniWorkforce Demonstrator Hours'!BP396</f>
        <v/>
      </c>
      <c r="X120" t="str">
        <f>'UniWorkforce Demonstrator Hours'!BQ396</f>
        <v/>
      </c>
      <c r="Y120" t="str">
        <f>'UniWorkforce Demonstrator Hours'!BR396</f>
        <v/>
      </c>
      <c r="Z120" t="str">
        <f>'UniWorkforce Demonstrator Hours'!BS396</f>
        <v/>
      </c>
      <c r="AA120" t="str">
        <f>'UniWorkforce Demonstrator Hours'!BT396</f>
        <v/>
      </c>
      <c r="AB120" t="str">
        <f>'UniWorkforce Demonstrator Hours'!BU396</f>
        <v/>
      </c>
      <c r="AC120" t="str">
        <f>'UniWorkforce Demonstrator Hours'!BV396</f>
        <v/>
      </c>
      <c r="AD120" t="str">
        <f>'UniWorkforce Demonstrator Hours'!BW396</f>
        <v/>
      </c>
      <c r="AE120" t="str">
        <f>'UniWorkforce Demonstrator Hours'!BX396</f>
        <v/>
      </c>
      <c r="AF120" t="str">
        <f>'UniWorkforce Demonstrator Hours'!BY396</f>
        <v/>
      </c>
      <c r="AG120" t="str">
        <f>'UniWorkforce Demonstrator Hours'!BZ396</f>
        <v/>
      </c>
      <c r="AH120" t="str">
        <f>'UniWorkforce Demonstrator Hours'!CA396</f>
        <v/>
      </c>
      <c r="AI120" t="str">
        <f>'UniWorkforce Demonstrator Hours'!CB396</f>
        <v/>
      </c>
      <c r="AJ120" t="str">
        <f>'UniWorkforce Demonstrator Hours'!CG396</f>
        <v/>
      </c>
      <c r="AK120" t="str">
        <f>'UniWorkforce Demonstrator Hours'!CH396</f>
        <v/>
      </c>
      <c r="AL120" t="str">
        <f>'UniWorkforce Demonstrator Hours'!CI396</f>
        <v/>
      </c>
    </row>
    <row r="121" spans="1:38" x14ac:dyDescent="0.25">
      <c r="A121" t="str">
        <f>IF(AND(E120="",E121=""),"",IF(E121="","&lt;EOD&gt;",TEXT('UniWorkforce Demonstrator Hours'!$Y$6,"0000000")))</f>
        <v/>
      </c>
      <c r="B121" t="str">
        <f>IF(E121="","",'UniWorkforce Demonstrator Hours'!$D$4)</f>
        <v/>
      </c>
      <c r="C121" t="str">
        <f>IF(E121="","",'UniWorkforce Demonstrator Hours'!$Y$4)</f>
        <v/>
      </c>
      <c r="D121" t="str">
        <f>IF(E121="","",'UniWorkforce Demonstrator Hours'!$X$113)</f>
        <v/>
      </c>
      <c r="E121" t="str">
        <f>'UniWorkforce Demonstrator Hours'!AX397</f>
        <v/>
      </c>
      <c r="F121" t="str">
        <f>'UniWorkforce Demonstrator Hours'!AY397</f>
        <v/>
      </c>
      <c r="G121" t="str">
        <f>'UniWorkforce Demonstrator Hours'!AZ397</f>
        <v/>
      </c>
      <c r="H121" t="str">
        <f>'UniWorkforce Demonstrator Hours'!BA397</f>
        <v/>
      </c>
      <c r="I121" t="str">
        <f>'UniWorkforce Demonstrator Hours'!BB397</f>
        <v/>
      </c>
      <c r="J121" t="str">
        <f>'UniWorkforce Demonstrator Hours'!BC397</f>
        <v/>
      </c>
      <c r="K121" t="str">
        <f>'UniWorkforce Demonstrator Hours'!BD397</f>
        <v/>
      </c>
      <c r="L121" t="str">
        <f>'UniWorkforce Demonstrator Hours'!BE397</f>
        <v/>
      </c>
      <c r="M121" t="str">
        <f>'UniWorkforce Demonstrator Hours'!BF397</f>
        <v/>
      </c>
      <c r="N121" t="str">
        <f>'UniWorkforce Demonstrator Hours'!BG397</f>
        <v/>
      </c>
      <c r="O121" t="str">
        <f>'UniWorkforce Demonstrator Hours'!BH397</f>
        <v/>
      </c>
      <c r="P121" t="str">
        <f>'UniWorkforce Demonstrator Hours'!BI397</f>
        <v/>
      </c>
      <c r="Q121" t="str">
        <f>'UniWorkforce Demonstrator Hours'!BJ397</f>
        <v/>
      </c>
      <c r="R121" t="str">
        <f>'UniWorkforce Demonstrator Hours'!BK397</f>
        <v/>
      </c>
      <c r="S121" t="str">
        <f>'UniWorkforce Demonstrator Hours'!BL397</f>
        <v/>
      </c>
      <c r="T121" t="str">
        <f>'UniWorkforce Demonstrator Hours'!BM397</f>
        <v/>
      </c>
      <c r="U121" t="str">
        <f>'UniWorkforce Demonstrator Hours'!BN397</f>
        <v/>
      </c>
      <c r="V121" t="str">
        <f>'UniWorkforce Demonstrator Hours'!BO397</f>
        <v/>
      </c>
      <c r="W121" t="str">
        <f>'UniWorkforce Demonstrator Hours'!BP397</f>
        <v/>
      </c>
      <c r="X121" t="str">
        <f>'UniWorkforce Demonstrator Hours'!BQ397</f>
        <v/>
      </c>
      <c r="Y121" t="str">
        <f>'UniWorkforce Demonstrator Hours'!BR397</f>
        <v/>
      </c>
      <c r="Z121" t="str">
        <f>'UniWorkforce Demonstrator Hours'!BS397</f>
        <v/>
      </c>
      <c r="AA121" t="str">
        <f>'UniWorkforce Demonstrator Hours'!BT397</f>
        <v/>
      </c>
      <c r="AB121" t="str">
        <f>'UniWorkforce Demonstrator Hours'!BU397</f>
        <v/>
      </c>
      <c r="AC121" t="str">
        <f>'UniWorkforce Demonstrator Hours'!BV397</f>
        <v/>
      </c>
      <c r="AD121" t="str">
        <f>'UniWorkforce Demonstrator Hours'!BW397</f>
        <v/>
      </c>
      <c r="AE121" t="str">
        <f>'UniWorkforce Demonstrator Hours'!BX397</f>
        <v/>
      </c>
      <c r="AF121" t="str">
        <f>'UniWorkforce Demonstrator Hours'!BY397</f>
        <v/>
      </c>
      <c r="AG121" t="str">
        <f>'UniWorkforce Demonstrator Hours'!BZ397</f>
        <v/>
      </c>
      <c r="AH121" t="str">
        <f>'UniWorkforce Demonstrator Hours'!CA397</f>
        <v/>
      </c>
      <c r="AI121" t="str">
        <f>'UniWorkforce Demonstrator Hours'!CB397</f>
        <v/>
      </c>
      <c r="AJ121" t="str">
        <f>'UniWorkforce Demonstrator Hours'!CG397</f>
        <v/>
      </c>
      <c r="AK121" t="str">
        <f>'UniWorkforce Demonstrator Hours'!CH397</f>
        <v/>
      </c>
      <c r="AL121" t="str">
        <f>'UniWorkforce Demonstrator Hours'!CI397</f>
        <v/>
      </c>
    </row>
    <row r="122" spans="1:38" x14ac:dyDescent="0.25">
      <c r="A122" t="str">
        <f>IF(AND(E121="",E122=""),"",IF(E122="","&lt;EOD&gt;",TEXT('UniWorkforce Demonstrator Hours'!$Y$6,"0000000")))</f>
        <v/>
      </c>
      <c r="B122" t="str">
        <f>IF(E122="","",'UniWorkforce Demonstrator Hours'!$D$4)</f>
        <v/>
      </c>
      <c r="C122" t="str">
        <f>IF(E122="","",'UniWorkforce Demonstrator Hours'!$Y$4)</f>
        <v/>
      </c>
      <c r="D122" t="str">
        <f>IF(E122="","",'UniWorkforce Demonstrator Hours'!$X$113)</f>
        <v/>
      </c>
      <c r="E122" t="str">
        <f>'UniWorkforce Demonstrator Hours'!AX398</f>
        <v/>
      </c>
      <c r="F122" t="str">
        <f>'UniWorkforce Demonstrator Hours'!AY398</f>
        <v/>
      </c>
      <c r="G122" t="str">
        <f>'UniWorkforce Demonstrator Hours'!AZ398</f>
        <v/>
      </c>
      <c r="H122" t="str">
        <f>'UniWorkforce Demonstrator Hours'!BA398</f>
        <v/>
      </c>
      <c r="I122" t="str">
        <f>'UniWorkforce Demonstrator Hours'!BB398</f>
        <v/>
      </c>
      <c r="J122" t="str">
        <f>'UniWorkforce Demonstrator Hours'!BC398</f>
        <v/>
      </c>
      <c r="K122" t="str">
        <f>'UniWorkforce Demonstrator Hours'!BD398</f>
        <v/>
      </c>
      <c r="L122" t="str">
        <f>'UniWorkforce Demonstrator Hours'!BE398</f>
        <v/>
      </c>
      <c r="M122" t="str">
        <f>'UniWorkforce Demonstrator Hours'!BF398</f>
        <v/>
      </c>
      <c r="N122" t="str">
        <f>'UniWorkforce Demonstrator Hours'!BG398</f>
        <v/>
      </c>
      <c r="O122" t="str">
        <f>'UniWorkforce Demonstrator Hours'!BH398</f>
        <v/>
      </c>
      <c r="P122" t="str">
        <f>'UniWorkforce Demonstrator Hours'!BI398</f>
        <v/>
      </c>
      <c r="Q122" t="str">
        <f>'UniWorkforce Demonstrator Hours'!BJ398</f>
        <v/>
      </c>
      <c r="R122" t="str">
        <f>'UniWorkforce Demonstrator Hours'!BK398</f>
        <v/>
      </c>
      <c r="S122" t="str">
        <f>'UniWorkforce Demonstrator Hours'!BL398</f>
        <v/>
      </c>
      <c r="T122" t="str">
        <f>'UniWorkforce Demonstrator Hours'!BM398</f>
        <v/>
      </c>
      <c r="U122" t="str">
        <f>'UniWorkforce Demonstrator Hours'!BN398</f>
        <v/>
      </c>
      <c r="V122" t="str">
        <f>'UniWorkforce Demonstrator Hours'!BO398</f>
        <v/>
      </c>
      <c r="W122" t="str">
        <f>'UniWorkforce Demonstrator Hours'!BP398</f>
        <v/>
      </c>
      <c r="X122" t="str">
        <f>'UniWorkforce Demonstrator Hours'!BQ398</f>
        <v/>
      </c>
      <c r="Y122" t="str">
        <f>'UniWorkforce Demonstrator Hours'!BR398</f>
        <v/>
      </c>
      <c r="Z122" t="str">
        <f>'UniWorkforce Demonstrator Hours'!BS398</f>
        <v/>
      </c>
      <c r="AA122" t="str">
        <f>'UniWorkforce Demonstrator Hours'!BT398</f>
        <v/>
      </c>
      <c r="AB122" t="str">
        <f>'UniWorkforce Demonstrator Hours'!BU398</f>
        <v/>
      </c>
      <c r="AC122" t="str">
        <f>'UniWorkforce Demonstrator Hours'!BV398</f>
        <v/>
      </c>
      <c r="AD122" t="str">
        <f>'UniWorkforce Demonstrator Hours'!BW398</f>
        <v/>
      </c>
      <c r="AE122" t="str">
        <f>'UniWorkforce Demonstrator Hours'!BX398</f>
        <v/>
      </c>
      <c r="AF122" t="str">
        <f>'UniWorkforce Demonstrator Hours'!BY398</f>
        <v/>
      </c>
      <c r="AG122" t="str">
        <f>'UniWorkforce Demonstrator Hours'!BZ398</f>
        <v/>
      </c>
      <c r="AH122" t="str">
        <f>'UniWorkforce Demonstrator Hours'!CA398</f>
        <v/>
      </c>
      <c r="AI122" t="str">
        <f>'UniWorkforce Demonstrator Hours'!CB398</f>
        <v/>
      </c>
      <c r="AJ122" t="str">
        <f>'UniWorkforce Demonstrator Hours'!CG398</f>
        <v/>
      </c>
      <c r="AK122" t="str">
        <f>'UniWorkforce Demonstrator Hours'!CH398</f>
        <v/>
      </c>
      <c r="AL122" t="str">
        <f>'UniWorkforce Demonstrator Hours'!CI398</f>
        <v/>
      </c>
    </row>
    <row r="123" spans="1:38" x14ac:dyDescent="0.25">
      <c r="A123" t="str">
        <f>IF(AND(E122="",E123=""),"",IF(E123="","&lt;EOD&gt;",TEXT('UniWorkforce Demonstrator Hours'!$Y$6,"0000000")))</f>
        <v/>
      </c>
      <c r="B123" t="str">
        <f>IF(E123="","",'UniWorkforce Demonstrator Hours'!$D$4)</f>
        <v/>
      </c>
      <c r="C123" t="str">
        <f>IF(E123="","",'UniWorkforce Demonstrator Hours'!$Y$4)</f>
        <v/>
      </c>
      <c r="D123" t="str">
        <f>IF(E123="","",'UniWorkforce Demonstrator Hours'!$X$113)</f>
        <v/>
      </c>
      <c r="E123" t="str">
        <f>'UniWorkforce Demonstrator Hours'!AX399</f>
        <v/>
      </c>
      <c r="F123" t="str">
        <f>'UniWorkforce Demonstrator Hours'!AY399</f>
        <v/>
      </c>
      <c r="G123" t="str">
        <f>'UniWorkforce Demonstrator Hours'!AZ399</f>
        <v/>
      </c>
      <c r="H123" t="str">
        <f>'UniWorkforce Demonstrator Hours'!BA399</f>
        <v/>
      </c>
      <c r="I123" t="str">
        <f>'UniWorkforce Demonstrator Hours'!BB399</f>
        <v/>
      </c>
      <c r="J123" t="str">
        <f>'UniWorkforce Demonstrator Hours'!BC399</f>
        <v/>
      </c>
      <c r="K123" t="str">
        <f>'UniWorkforce Demonstrator Hours'!BD399</f>
        <v/>
      </c>
      <c r="L123" t="str">
        <f>'UniWorkforce Demonstrator Hours'!BE399</f>
        <v/>
      </c>
      <c r="M123" t="str">
        <f>'UniWorkforce Demonstrator Hours'!BF399</f>
        <v/>
      </c>
      <c r="N123" t="str">
        <f>'UniWorkforce Demonstrator Hours'!BG399</f>
        <v/>
      </c>
      <c r="O123" t="str">
        <f>'UniWorkforce Demonstrator Hours'!BH399</f>
        <v/>
      </c>
      <c r="P123" t="str">
        <f>'UniWorkforce Demonstrator Hours'!BI399</f>
        <v/>
      </c>
      <c r="Q123" t="str">
        <f>'UniWorkforce Demonstrator Hours'!BJ399</f>
        <v/>
      </c>
      <c r="R123" t="str">
        <f>'UniWorkforce Demonstrator Hours'!BK399</f>
        <v/>
      </c>
      <c r="S123" t="str">
        <f>'UniWorkforce Demonstrator Hours'!BL399</f>
        <v/>
      </c>
      <c r="T123" t="str">
        <f>'UniWorkforce Demonstrator Hours'!BM399</f>
        <v/>
      </c>
      <c r="U123" t="str">
        <f>'UniWorkforce Demonstrator Hours'!BN399</f>
        <v/>
      </c>
      <c r="V123" t="str">
        <f>'UniWorkforce Demonstrator Hours'!BO399</f>
        <v/>
      </c>
      <c r="W123" t="str">
        <f>'UniWorkforce Demonstrator Hours'!BP399</f>
        <v/>
      </c>
      <c r="X123" t="str">
        <f>'UniWorkforce Demonstrator Hours'!BQ399</f>
        <v/>
      </c>
      <c r="Y123" t="str">
        <f>'UniWorkforce Demonstrator Hours'!BR399</f>
        <v/>
      </c>
      <c r="Z123" t="str">
        <f>'UniWorkforce Demonstrator Hours'!BS399</f>
        <v/>
      </c>
      <c r="AA123" t="str">
        <f>'UniWorkforce Demonstrator Hours'!BT399</f>
        <v/>
      </c>
      <c r="AB123" t="str">
        <f>'UniWorkforce Demonstrator Hours'!BU399</f>
        <v/>
      </c>
      <c r="AC123" t="str">
        <f>'UniWorkforce Demonstrator Hours'!BV399</f>
        <v/>
      </c>
      <c r="AD123" t="str">
        <f>'UniWorkforce Demonstrator Hours'!BW399</f>
        <v/>
      </c>
      <c r="AE123" t="str">
        <f>'UniWorkforce Demonstrator Hours'!BX399</f>
        <v/>
      </c>
      <c r="AF123" t="str">
        <f>'UniWorkforce Demonstrator Hours'!BY399</f>
        <v/>
      </c>
      <c r="AG123" t="str">
        <f>'UniWorkforce Demonstrator Hours'!BZ399</f>
        <v/>
      </c>
      <c r="AH123" t="str">
        <f>'UniWorkforce Demonstrator Hours'!CA399</f>
        <v/>
      </c>
      <c r="AI123" t="str">
        <f>'UniWorkforce Demonstrator Hours'!CB399</f>
        <v/>
      </c>
      <c r="AJ123" t="str">
        <f>'UniWorkforce Demonstrator Hours'!CG399</f>
        <v/>
      </c>
      <c r="AK123" t="str">
        <f>'UniWorkforce Demonstrator Hours'!CH399</f>
        <v/>
      </c>
      <c r="AL123" t="str">
        <f>'UniWorkforce Demonstrator Hours'!CI399</f>
        <v/>
      </c>
    </row>
    <row r="124" spans="1:38" x14ac:dyDescent="0.25">
      <c r="A124" t="str">
        <f>IF(AND(E123="",E124=""),"",IF(E124="","&lt;EOD&gt;",TEXT('UniWorkforce Demonstrator Hours'!$Y$6,"0000000")))</f>
        <v/>
      </c>
      <c r="B124" t="str">
        <f>IF(E124="","",'UniWorkforce Demonstrator Hours'!$D$4)</f>
        <v/>
      </c>
      <c r="C124" t="str">
        <f>IF(E124="","",'UniWorkforce Demonstrator Hours'!$Y$4)</f>
        <v/>
      </c>
      <c r="D124" t="str">
        <f>IF(E124="","",'UniWorkforce Demonstrator Hours'!$X$113)</f>
        <v/>
      </c>
      <c r="E124" t="str">
        <f>'UniWorkforce Demonstrator Hours'!AX400</f>
        <v/>
      </c>
      <c r="F124" t="str">
        <f>'UniWorkforce Demonstrator Hours'!AY400</f>
        <v/>
      </c>
      <c r="G124" t="str">
        <f>'UniWorkforce Demonstrator Hours'!AZ400</f>
        <v/>
      </c>
      <c r="H124" t="str">
        <f>'UniWorkforce Demonstrator Hours'!BA400</f>
        <v/>
      </c>
      <c r="I124" t="str">
        <f>'UniWorkforce Demonstrator Hours'!BB400</f>
        <v/>
      </c>
      <c r="J124" t="str">
        <f>'UniWorkforce Demonstrator Hours'!BC400</f>
        <v/>
      </c>
      <c r="K124" t="str">
        <f>'UniWorkforce Demonstrator Hours'!BD400</f>
        <v/>
      </c>
      <c r="L124" t="str">
        <f>'UniWorkforce Demonstrator Hours'!BE400</f>
        <v/>
      </c>
      <c r="M124" t="str">
        <f>'UniWorkforce Demonstrator Hours'!BF400</f>
        <v/>
      </c>
      <c r="N124" t="str">
        <f>'UniWorkforce Demonstrator Hours'!BG400</f>
        <v/>
      </c>
      <c r="O124" t="str">
        <f>'UniWorkforce Demonstrator Hours'!BH400</f>
        <v/>
      </c>
      <c r="P124" t="str">
        <f>'UniWorkforce Demonstrator Hours'!BI400</f>
        <v/>
      </c>
      <c r="Q124" t="str">
        <f>'UniWorkforce Demonstrator Hours'!BJ400</f>
        <v/>
      </c>
      <c r="R124" t="str">
        <f>'UniWorkforce Demonstrator Hours'!BK400</f>
        <v/>
      </c>
      <c r="S124" t="str">
        <f>'UniWorkforce Demonstrator Hours'!BL400</f>
        <v/>
      </c>
      <c r="T124" t="str">
        <f>'UniWorkforce Demonstrator Hours'!BM400</f>
        <v/>
      </c>
      <c r="U124" t="str">
        <f>'UniWorkforce Demonstrator Hours'!BN400</f>
        <v/>
      </c>
      <c r="V124" t="str">
        <f>'UniWorkforce Demonstrator Hours'!BO400</f>
        <v/>
      </c>
      <c r="W124" t="str">
        <f>'UniWorkforce Demonstrator Hours'!BP400</f>
        <v/>
      </c>
      <c r="X124" t="str">
        <f>'UniWorkforce Demonstrator Hours'!BQ400</f>
        <v/>
      </c>
      <c r="Y124" t="str">
        <f>'UniWorkforce Demonstrator Hours'!BR400</f>
        <v/>
      </c>
      <c r="Z124" t="str">
        <f>'UniWorkforce Demonstrator Hours'!BS400</f>
        <v/>
      </c>
      <c r="AA124" t="str">
        <f>'UniWorkforce Demonstrator Hours'!BT400</f>
        <v/>
      </c>
      <c r="AB124" t="str">
        <f>'UniWorkforce Demonstrator Hours'!BU400</f>
        <v/>
      </c>
      <c r="AC124" t="str">
        <f>'UniWorkforce Demonstrator Hours'!BV400</f>
        <v/>
      </c>
      <c r="AD124" t="str">
        <f>'UniWorkforce Demonstrator Hours'!BW400</f>
        <v/>
      </c>
      <c r="AE124" t="str">
        <f>'UniWorkforce Demonstrator Hours'!BX400</f>
        <v/>
      </c>
      <c r="AF124" t="str">
        <f>'UniWorkforce Demonstrator Hours'!BY400</f>
        <v/>
      </c>
      <c r="AG124" t="str">
        <f>'UniWorkforce Demonstrator Hours'!BZ400</f>
        <v/>
      </c>
      <c r="AH124" t="str">
        <f>'UniWorkforce Demonstrator Hours'!CA400</f>
        <v/>
      </c>
      <c r="AI124" t="str">
        <f>'UniWorkforce Demonstrator Hours'!CB400</f>
        <v/>
      </c>
      <c r="AJ124" t="str">
        <f>'UniWorkforce Demonstrator Hours'!CG400</f>
        <v/>
      </c>
      <c r="AK124" t="str">
        <f>'UniWorkforce Demonstrator Hours'!CH400</f>
        <v/>
      </c>
      <c r="AL124" t="str">
        <f>'UniWorkforce Demonstrator Hours'!CI400</f>
        <v/>
      </c>
    </row>
    <row r="125" spans="1:38" x14ac:dyDescent="0.25">
      <c r="A125" t="str">
        <f>IF(AND(E124="",E125=""),"",IF(E125="","&lt;EOD&gt;",TEXT('UniWorkforce Demonstrator Hours'!$Y$6,"0000000")))</f>
        <v/>
      </c>
      <c r="B125" t="str">
        <f>IF(E125="","",'UniWorkforce Demonstrator Hours'!$D$4)</f>
        <v/>
      </c>
      <c r="C125" t="str">
        <f>IF(E125="","",'UniWorkforce Demonstrator Hours'!$Y$4)</f>
        <v/>
      </c>
      <c r="D125" t="str">
        <f>IF(E125="","",'UniWorkforce Demonstrator Hours'!$X$113)</f>
        <v/>
      </c>
      <c r="E125" t="str">
        <f>'UniWorkforce Demonstrator Hours'!AX401</f>
        <v/>
      </c>
      <c r="F125" t="str">
        <f>'UniWorkforce Demonstrator Hours'!AY401</f>
        <v/>
      </c>
      <c r="G125" t="str">
        <f>'UniWorkforce Demonstrator Hours'!AZ401</f>
        <v/>
      </c>
      <c r="H125" t="str">
        <f>'UniWorkforce Demonstrator Hours'!BA401</f>
        <v/>
      </c>
      <c r="I125" t="str">
        <f>'UniWorkforce Demonstrator Hours'!BB401</f>
        <v/>
      </c>
      <c r="J125" t="str">
        <f>'UniWorkforce Demonstrator Hours'!BC401</f>
        <v/>
      </c>
      <c r="K125" t="str">
        <f>'UniWorkforce Demonstrator Hours'!BD401</f>
        <v/>
      </c>
      <c r="L125" t="str">
        <f>'UniWorkforce Demonstrator Hours'!BE401</f>
        <v/>
      </c>
      <c r="M125" t="str">
        <f>'UniWorkforce Demonstrator Hours'!BF401</f>
        <v/>
      </c>
      <c r="N125" t="str">
        <f>'UniWorkforce Demonstrator Hours'!BG401</f>
        <v/>
      </c>
      <c r="O125" t="str">
        <f>'UniWorkforce Demonstrator Hours'!BH401</f>
        <v/>
      </c>
      <c r="P125" t="str">
        <f>'UniWorkforce Demonstrator Hours'!BI401</f>
        <v/>
      </c>
      <c r="Q125" t="str">
        <f>'UniWorkforce Demonstrator Hours'!BJ401</f>
        <v/>
      </c>
      <c r="R125" t="str">
        <f>'UniWorkforce Demonstrator Hours'!BK401</f>
        <v/>
      </c>
      <c r="S125" t="str">
        <f>'UniWorkforce Demonstrator Hours'!BL401</f>
        <v/>
      </c>
      <c r="T125" t="str">
        <f>'UniWorkforce Demonstrator Hours'!BM401</f>
        <v/>
      </c>
      <c r="U125" t="str">
        <f>'UniWorkforce Demonstrator Hours'!BN401</f>
        <v/>
      </c>
      <c r="V125" t="str">
        <f>'UniWorkforce Demonstrator Hours'!BO401</f>
        <v/>
      </c>
      <c r="W125" t="str">
        <f>'UniWorkforce Demonstrator Hours'!BP401</f>
        <v/>
      </c>
      <c r="X125" t="str">
        <f>'UniWorkforce Demonstrator Hours'!BQ401</f>
        <v/>
      </c>
      <c r="Y125" t="str">
        <f>'UniWorkforce Demonstrator Hours'!BR401</f>
        <v/>
      </c>
      <c r="Z125" t="str">
        <f>'UniWorkforce Demonstrator Hours'!BS401</f>
        <v/>
      </c>
      <c r="AA125" t="str">
        <f>'UniWorkforce Demonstrator Hours'!BT401</f>
        <v/>
      </c>
      <c r="AB125" t="str">
        <f>'UniWorkforce Demonstrator Hours'!BU401</f>
        <v/>
      </c>
      <c r="AC125" t="str">
        <f>'UniWorkforce Demonstrator Hours'!BV401</f>
        <v/>
      </c>
      <c r="AD125" t="str">
        <f>'UniWorkforce Demonstrator Hours'!BW401</f>
        <v/>
      </c>
      <c r="AE125" t="str">
        <f>'UniWorkforce Demonstrator Hours'!BX401</f>
        <v/>
      </c>
      <c r="AF125" t="str">
        <f>'UniWorkforce Demonstrator Hours'!BY401</f>
        <v/>
      </c>
      <c r="AG125" t="str">
        <f>'UniWorkforce Demonstrator Hours'!BZ401</f>
        <v/>
      </c>
      <c r="AH125" t="str">
        <f>'UniWorkforce Demonstrator Hours'!CA401</f>
        <v/>
      </c>
      <c r="AI125" t="str">
        <f>'UniWorkforce Demonstrator Hours'!CB401</f>
        <v/>
      </c>
      <c r="AJ125" t="str">
        <f>'UniWorkforce Demonstrator Hours'!CG401</f>
        <v/>
      </c>
      <c r="AK125" t="str">
        <f>'UniWorkforce Demonstrator Hours'!CH401</f>
        <v/>
      </c>
      <c r="AL125" t="str">
        <f>'UniWorkforce Demonstrator Hours'!CI401</f>
        <v/>
      </c>
    </row>
    <row r="126" spans="1:38" x14ac:dyDescent="0.25">
      <c r="A126" t="str">
        <f>IF(AND(E125="",E126=""),"",IF(E126="","&lt;EOD&gt;",TEXT('UniWorkforce Demonstrator Hours'!$Y$6,"0000000")))</f>
        <v/>
      </c>
      <c r="B126" t="str">
        <f>IF(E126="","",'UniWorkforce Demonstrator Hours'!$D$4)</f>
        <v/>
      </c>
      <c r="C126" t="str">
        <f>IF(E126="","",'UniWorkforce Demonstrator Hours'!$Y$4)</f>
        <v/>
      </c>
      <c r="D126" t="str">
        <f>IF(E126="","",'UniWorkforce Demonstrator Hours'!$X$113)</f>
        <v/>
      </c>
      <c r="E126" t="str">
        <f>'UniWorkforce Demonstrator Hours'!AX402</f>
        <v/>
      </c>
      <c r="F126" t="str">
        <f>'UniWorkforce Demonstrator Hours'!AY402</f>
        <v/>
      </c>
      <c r="G126" t="str">
        <f>'UniWorkforce Demonstrator Hours'!AZ402</f>
        <v/>
      </c>
      <c r="H126" t="str">
        <f>'UniWorkforce Demonstrator Hours'!BA402</f>
        <v/>
      </c>
      <c r="I126" t="str">
        <f>'UniWorkforce Demonstrator Hours'!BB402</f>
        <v/>
      </c>
      <c r="J126" t="str">
        <f>'UniWorkforce Demonstrator Hours'!BC402</f>
        <v/>
      </c>
      <c r="K126" t="str">
        <f>'UniWorkforce Demonstrator Hours'!BD402</f>
        <v/>
      </c>
      <c r="L126" t="str">
        <f>'UniWorkforce Demonstrator Hours'!BE402</f>
        <v/>
      </c>
      <c r="M126" t="str">
        <f>'UniWorkforce Demonstrator Hours'!BF402</f>
        <v/>
      </c>
      <c r="N126" t="str">
        <f>'UniWorkforce Demonstrator Hours'!BG402</f>
        <v/>
      </c>
      <c r="O126" t="str">
        <f>'UniWorkforce Demonstrator Hours'!BH402</f>
        <v/>
      </c>
      <c r="P126" t="str">
        <f>'UniWorkforce Demonstrator Hours'!BI402</f>
        <v/>
      </c>
      <c r="Q126" t="str">
        <f>'UniWorkforce Demonstrator Hours'!BJ402</f>
        <v/>
      </c>
      <c r="R126" t="str">
        <f>'UniWorkforce Demonstrator Hours'!BK402</f>
        <v/>
      </c>
      <c r="S126" t="str">
        <f>'UniWorkforce Demonstrator Hours'!BL402</f>
        <v/>
      </c>
      <c r="T126" t="str">
        <f>'UniWorkforce Demonstrator Hours'!BM402</f>
        <v/>
      </c>
      <c r="U126" t="str">
        <f>'UniWorkforce Demonstrator Hours'!BN402</f>
        <v/>
      </c>
      <c r="V126" t="str">
        <f>'UniWorkforce Demonstrator Hours'!BO402</f>
        <v/>
      </c>
      <c r="W126" t="str">
        <f>'UniWorkforce Demonstrator Hours'!BP402</f>
        <v/>
      </c>
      <c r="X126" t="str">
        <f>'UniWorkforce Demonstrator Hours'!BQ402</f>
        <v/>
      </c>
      <c r="Y126" t="str">
        <f>'UniWorkforce Demonstrator Hours'!BR402</f>
        <v/>
      </c>
      <c r="Z126" t="str">
        <f>'UniWorkforce Demonstrator Hours'!BS402</f>
        <v/>
      </c>
      <c r="AA126" t="str">
        <f>'UniWorkforce Demonstrator Hours'!BT402</f>
        <v/>
      </c>
      <c r="AB126" t="str">
        <f>'UniWorkforce Demonstrator Hours'!BU402</f>
        <v/>
      </c>
      <c r="AC126" t="str">
        <f>'UniWorkforce Demonstrator Hours'!BV402</f>
        <v/>
      </c>
      <c r="AD126" t="str">
        <f>'UniWorkforce Demonstrator Hours'!BW402</f>
        <v/>
      </c>
      <c r="AE126" t="str">
        <f>'UniWorkforce Demonstrator Hours'!BX402</f>
        <v/>
      </c>
      <c r="AF126" t="str">
        <f>'UniWorkforce Demonstrator Hours'!BY402</f>
        <v/>
      </c>
      <c r="AG126" t="str">
        <f>'UniWorkforce Demonstrator Hours'!BZ402</f>
        <v/>
      </c>
      <c r="AH126" t="str">
        <f>'UniWorkforce Demonstrator Hours'!CA402</f>
        <v/>
      </c>
      <c r="AI126" t="str">
        <f>'UniWorkforce Demonstrator Hours'!CB402</f>
        <v/>
      </c>
      <c r="AJ126" t="str">
        <f>'UniWorkforce Demonstrator Hours'!CG402</f>
        <v/>
      </c>
      <c r="AK126" t="str">
        <f>'UniWorkforce Demonstrator Hours'!CH402</f>
        <v/>
      </c>
      <c r="AL126" t="str">
        <f>'UniWorkforce Demonstrator Hours'!CI402</f>
        <v/>
      </c>
    </row>
    <row r="127" spans="1:38" x14ac:dyDescent="0.25">
      <c r="A127" t="str">
        <f>IF(AND(E126="",E127=""),"",IF(E127="","&lt;EOD&gt;",TEXT('UniWorkforce Demonstrator Hours'!$Y$6,"0000000")))</f>
        <v/>
      </c>
      <c r="B127" t="str">
        <f>IF(E127="","",'UniWorkforce Demonstrator Hours'!$D$4)</f>
        <v/>
      </c>
      <c r="C127" t="str">
        <f>IF(E127="","",'UniWorkforce Demonstrator Hours'!$Y$4)</f>
        <v/>
      </c>
      <c r="D127" t="str">
        <f>IF(E127="","",'UniWorkforce Demonstrator Hours'!$X$113)</f>
        <v/>
      </c>
      <c r="E127" t="str">
        <f>'UniWorkforce Demonstrator Hours'!AX403</f>
        <v/>
      </c>
      <c r="F127" t="str">
        <f>'UniWorkforce Demonstrator Hours'!AY403</f>
        <v/>
      </c>
      <c r="G127" t="str">
        <f>'UniWorkforce Demonstrator Hours'!AZ403</f>
        <v/>
      </c>
      <c r="H127" t="str">
        <f>'UniWorkforce Demonstrator Hours'!BA403</f>
        <v/>
      </c>
      <c r="I127" t="str">
        <f>'UniWorkforce Demonstrator Hours'!BB403</f>
        <v/>
      </c>
      <c r="J127" t="str">
        <f>'UniWorkforce Demonstrator Hours'!BC403</f>
        <v/>
      </c>
      <c r="K127" t="str">
        <f>'UniWorkforce Demonstrator Hours'!BD403</f>
        <v/>
      </c>
      <c r="L127" t="str">
        <f>'UniWorkforce Demonstrator Hours'!BE403</f>
        <v/>
      </c>
      <c r="M127" t="str">
        <f>'UniWorkforce Demonstrator Hours'!BF403</f>
        <v/>
      </c>
      <c r="N127" t="str">
        <f>'UniWorkforce Demonstrator Hours'!BG403</f>
        <v/>
      </c>
      <c r="O127" t="str">
        <f>'UniWorkforce Demonstrator Hours'!BH403</f>
        <v/>
      </c>
      <c r="P127" t="str">
        <f>'UniWorkforce Demonstrator Hours'!BI403</f>
        <v/>
      </c>
      <c r="Q127" t="str">
        <f>'UniWorkforce Demonstrator Hours'!BJ403</f>
        <v/>
      </c>
      <c r="R127" t="str">
        <f>'UniWorkforce Demonstrator Hours'!BK403</f>
        <v/>
      </c>
      <c r="S127" t="str">
        <f>'UniWorkforce Demonstrator Hours'!BL403</f>
        <v/>
      </c>
      <c r="T127" t="str">
        <f>'UniWorkforce Demonstrator Hours'!BM403</f>
        <v/>
      </c>
      <c r="U127" t="str">
        <f>'UniWorkforce Demonstrator Hours'!BN403</f>
        <v/>
      </c>
      <c r="V127" t="str">
        <f>'UniWorkforce Demonstrator Hours'!BO403</f>
        <v/>
      </c>
      <c r="W127" t="str">
        <f>'UniWorkforce Demonstrator Hours'!BP403</f>
        <v/>
      </c>
      <c r="X127" t="str">
        <f>'UniWorkforce Demonstrator Hours'!BQ403</f>
        <v/>
      </c>
      <c r="Y127" t="str">
        <f>'UniWorkforce Demonstrator Hours'!BR403</f>
        <v/>
      </c>
      <c r="Z127" t="str">
        <f>'UniWorkforce Demonstrator Hours'!BS403</f>
        <v/>
      </c>
      <c r="AA127" t="str">
        <f>'UniWorkforce Demonstrator Hours'!BT403</f>
        <v/>
      </c>
      <c r="AB127" t="str">
        <f>'UniWorkforce Demonstrator Hours'!BU403</f>
        <v/>
      </c>
      <c r="AC127" t="str">
        <f>'UniWorkforce Demonstrator Hours'!BV403</f>
        <v/>
      </c>
      <c r="AD127" t="str">
        <f>'UniWorkforce Demonstrator Hours'!BW403</f>
        <v/>
      </c>
      <c r="AE127" t="str">
        <f>'UniWorkforce Demonstrator Hours'!BX403</f>
        <v/>
      </c>
      <c r="AF127" t="str">
        <f>'UniWorkforce Demonstrator Hours'!BY403</f>
        <v/>
      </c>
      <c r="AG127" t="str">
        <f>'UniWorkforce Demonstrator Hours'!BZ403</f>
        <v/>
      </c>
      <c r="AH127" t="str">
        <f>'UniWorkforce Demonstrator Hours'!CA403</f>
        <v/>
      </c>
      <c r="AI127" t="str">
        <f>'UniWorkforce Demonstrator Hours'!CB403</f>
        <v/>
      </c>
      <c r="AJ127" t="str">
        <f>'UniWorkforce Demonstrator Hours'!CG403</f>
        <v/>
      </c>
      <c r="AK127" t="str">
        <f>'UniWorkforce Demonstrator Hours'!CH403</f>
        <v/>
      </c>
      <c r="AL127" t="str">
        <f>'UniWorkforce Demonstrator Hours'!CI403</f>
        <v/>
      </c>
    </row>
    <row r="128" spans="1:38" x14ac:dyDescent="0.25">
      <c r="A128" t="str">
        <f>IF(AND(E127="",E128=""),"",IF(E128="","&lt;EOD&gt;",TEXT('UniWorkforce Demonstrator Hours'!$Y$6,"0000000")))</f>
        <v/>
      </c>
      <c r="B128" t="str">
        <f>IF(E128="","",'UniWorkforce Demonstrator Hours'!$D$4)</f>
        <v/>
      </c>
      <c r="C128" t="str">
        <f>IF(E128="","",'UniWorkforce Demonstrator Hours'!$Y$4)</f>
        <v/>
      </c>
      <c r="D128" t="str">
        <f>IF(E128="","",'UniWorkforce Demonstrator Hours'!$X$113)</f>
        <v/>
      </c>
      <c r="E128" t="str">
        <f>'UniWorkforce Demonstrator Hours'!AX404</f>
        <v/>
      </c>
      <c r="F128" t="str">
        <f>'UniWorkforce Demonstrator Hours'!AY404</f>
        <v/>
      </c>
      <c r="G128" t="str">
        <f>'UniWorkforce Demonstrator Hours'!AZ404</f>
        <v/>
      </c>
      <c r="H128" t="str">
        <f>'UniWorkforce Demonstrator Hours'!BA404</f>
        <v/>
      </c>
      <c r="I128" t="str">
        <f>'UniWorkforce Demonstrator Hours'!BB404</f>
        <v/>
      </c>
      <c r="J128" t="str">
        <f>'UniWorkforce Demonstrator Hours'!BC404</f>
        <v/>
      </c>
      <c r="K128" t="str">
        <f>'UniWorkforce Demonstrator Hours'!BD404</f>
        <v/>
      </c>
      <c r="L128" t="str">
        <f>'UniWorkforce Demonstrator Hours'!BE404</f>
        <v/>
      </c>
      <c r="M128" t="str">
        <f>'UniWorkforce Demonstrator Hours'!BF404</f>
        <v/>
      </c>
      <c r="N128" t="str">
        <f>'UniWorkforce Demonstrator Hours'!BG404</f>
        <v/>
      </c>
      <c r="O128" t="str">
        <f>'UniWorkforce Demonstrator Hours'!BH404</f>
        <v/>
      </c>
      <c r="P128" t="str">
        <f>'UniWorkforce Demonstrator Hours'!BI404</f>
        <v/>
      </c>
      <c r="Q128" t="str">
        <f>'UniWorkforce Demonstrator Hours'!BJ404</f>
        <v/>
      </c>
      <c r="R128" t="str">
        <f>'UniWorkforce Demonstrator Hours'!BK404</f>
        <v/>
      </c>
      <c r="S128" t="str">
        <f>'UniWorkforce Demonstrator Hours'!BL404</f>
        <v/>
      </c>
      <c r="T128" t="str">
        <f>'UniWorkforce Demonstrator Hours'!BM404</f>
        <v/>
      </c>
      <c r="U128" t="str">
        <f>'UniWorkforce Demonstrator Hours'!BN404</f>
        <v/>
      </c>
      <c r="V128" t="str">
        <f>'UniWorkforce Demonstrator Hours'!BO404</f>
        <v/>
      </c>
      <c r="W128" t="str">
        <f>'UniWorkforce Demonstrator Hours'!BP404</f>
        <v/>
      </c>
      <c r="X128" t="str">
        <f>'UniWorkforce Demonstrator Hours'!BQ404</f>
        <v/>
      </c>
      <c r="Y128" t="str">
        <f>'UniWorkforce Demonstrator Hours'!BR404</f>
        <v/>
      </c>
      <c r="Z128" t="str">
        <f>'UniWorkforce Demonstrator Hours'!BS404</f>
        <v/>
      </c>
      <c r="AA128" t="str">
        <f>'UniWorkforce Demonstrator Hours'!BT404</f>
        <v/>
      </c>
      <c r="AB128" t="str">
        <f>'UniWorkforce Demonstrator Hours'!BU404</f>
        <v/>
      </c>
      <c r="AC128" t="str">
        <f>'UniWorkforce Demonstrator Hours'!BV404</f>
        <v/>
      </c>
      <c r="AD128" t="str">
        <f>'UniWorkforce Demonstrator Hours'!BW404</f>
        <v/>
      </c>
      <c r="AE128" t="str">
        <f>'UniWorkforce Demonstrator Hours'!BX404</f>
        <v/>
      </c>
      <c r="AF128" t="str">
        <f>'UniWorkforce Demonstrator Hours'!BY404</f>
        <v/>
      </c>
      <c r="AG128" t="str">
        <f>'UniWorkforce Demonstrator Hours'!BZ404</f>
        <v/>
      </c>
      <c r="AH128" t="str">
        <f>'UniWorkforce Demonstrator Hours'!CA404</f>
        <v/>
      </c>
      <c r="AI128" t="str">
        <f>'UniWorkforce Demonstrator Hours'!CB404</f>
        <v/>
      </c>
      <c r="AJ128" t="str">
        <f>'UniWorkforce Demonstrator Hours'!CG404</f>
        <v/>
      </c>
      <c r="AK128" t="str">
        <f>'UniWorkforce Demonstrator Hours'!CH404</f>
        <v/>
      </c>
      <c r="AL128" t="str">
        <f>'UniWorkforce Demonstrator Hours'!CI404</f>
        <v/>
      </c>
    </row>
    <row r="129" spans="1:38" x14ac:dyDescent="0.25">
      <c r="A129" t="str">
        <f>IF(AND(E128="",E129=""),"",IF(E129="","&lt;EOD&gt;",TEXT('UniWorkforce Demonstrator Hours'!$Y$6,"0000000")))</f>
        <v/>
      </c>
      <c r="B129" t="str">
        <f>IF(E129="","",'UniWorkforce Demonstrator Hours'!$D$4)</f>
        <v/>
      </c>
      <c r="C129" t="str">
        <f>IF(E129="","",'UniWorkforce Demonstrator Hours'!$Y$4)</f>
        <v/>
      </c>
      <c r="D129" t="str">
        <f>IF(E129="","",'UniWorkforce Demonstrator Hours'!$X$113)</f>
        <v/>
      </c>
      <c r="E129" t="str">
        <f>'UniWorkforce Demonstrator Hours'!AX405</f>
        <v/>
      </c>
      <c r="F129" t="str">
        <f>'UniWorkforce Demonstrator Hours'!AY405</f>
        <v/>
      </c>
      <c r="G129" t="str">
        <f>'UniWorkforce Demonstrator Hours'!AZ405</f>
        <v/>
      </c>
      <c r="H129" t="str">
        <f>'UniWorkforce Demonstrator Hours'!BA405</f>
        <v/>
      </c>
      <c r="I129" t="str">
        <f>'UniWorkforce Demonstrator Hours'!BB405</f>
        <v/>
      </c>
      <c r="J129" t="str">
        <f>'UniWorkforce Demonstrator Hours'!BC405</f>
        <v/>
      </c>
      <c r="K129" t="str">
        <f>'UniWorkforce Demonstrator Hours'!BD405</f>
        <v/>
      </c>
      <c r="L129" t="str">
        <f>'UniWorkforce Demonstrator Hours'!BE405</f>
        <v/>
      </c>
      <c r="M129" t="str">
        <f>'UniWorkforce Demonstrator Hours'!BF405</f>
        <v/>
      </c>
      <c r="N129" t="str">
        <f>'UniWorkforce Demonstrator Hours'!BG405</f>
        <v/>
      </c>
      <c r="O129" t="str">
        <f>'UniWorkforce Demonstrator Hours'!BH405</f>
        <v/>
      </c>
      <c r="P129" t="str">
        <f>'UniWorkforce Demonstrator Hours'!BI405</f>
        <v/>
      </c>
      <c r="Q129" t="str">
        <f>'UniWorkforce Demonstrator Hours'!BJ405</f>
        <v/>
      </c>
      <c r="R129" t="str">
        <f>'UniWorkforce Demonstrator Hours'!BK405</f>
        <v/>
      </c>
      <c r="S129" t="str">
        <f>'UniWorkforce Demonstrator Hours'!BL405</f>
        <v/>
      </c>
      <c r="T129" t="str">
        <f>'UniWorkforce Demonstrator Hours'!BM405</f>
        <v/>
      </c>
      <c r="U129" t="str">
        <f>'UniWorkforce Demonstrator Hours'!BN405</f>
        <v/>
      </c>
      <c r="V129" t="str">
        <f>'UniWorkforce Demonstrator Hours'!BO405</f>
        <v/>
      </c>
      <c r="W129" t="str">
        <f>'UniWorkforce Demonstrator Hours'!BP405</f>
        <v/>
      </c>
      <c r="X129" t="str">
        <f>'UniWorkforce Demonstrator Hours'!BQ405</f>
        <v/>
      </c>
      <c r="Y129" t="str">
        <f>'UniWorkforce Demonstrator Hours'!BR405</f>
        <v/>
      </c>
      <c r="Z129" t="str">
        <f>'UniWorkforce Demonstrator Hours'!BS405</f>
        <v/>
      </c>
      <c r="AA129" t="str">
        <f>'UniWorkforce Demonstrator Hours'!BT405</f>
        <v/>
      </c>
      <c r="AB129" t="str">
        <f>'UniWorkforce Demonstrator Hours'!BU405</f>
        <v/>
      </c>
      <c r="AC129" t="str">
        <f>'UniWorkforce Demonstrator Hours'!BV405</f>
        <v/>
      </c>
      <c r="AD129" t="str">
        <f>'UniWorkforce Demonstrator Hours'!BW405</f>
        <v/>
      </c>
      <c r="AE129" t="str">
        <f>'UniWorkforce Demonstrator Hours'!BX405</f>
        <v/>
      </c>
      <c r="AF129" t="str">
        <f>'UniWorkforce Demonstrator Hours'!BY405</f>
        <v/>
      </c>
      <c r="AG129" t="str">
        <f>'UniWorkforce Demonstrator Hours'!BZ405</f>
        <v/>
      </c>
      <c r="AH129" t="str">
        <f>'UniWorkforce Demonstrator Hours'!CA405</f>
        <v/>
      </c>
      <c r="AI129" t="str">
        <f>'UniWorkforce Demonstrator Hours'!CB405</f>
        <v/>
      </c>
      <c r="AJ129" t="str">
        <f>'UniWorkforce Demonstrator Hours'!CG405</f>
        <v/>
      </c>
      <c r="AK129" t="str">
        <f>'UniWorkforce Demonstrator Hours'!CH405</f>
        <v/>
      </c>
      <c r="AL129" t="str">
        <f>'UniWorkforce Demonstrator Hours'!CI405</f>
        <v/>
      </c>
    </row>
    <row r="130" spans="1:38" x14ac:dyDescent="0.25">
      <c r="A130" t="str">
        <f>IF(AND(E129="",E130=""),"",IF(E130="","&lt;EOD&gt;",TEXT('UniWorkforce Demonstrator Hours'!$Y$6,"0000000")))</f>
        <v/>
      </c>
      <c r="B130" t="str">
        <f>IF(E130="","",'UniWorkforce Demonstrator Hours'!$D$4)</f>
        <v/>
      </c>
      <c r="C130" t="str">
        <f>IF(E130="","",'UniWorkforce Demonstrator Hours'!$Y$4)</f>
        <v/>
      </c>
      <c r="D130" t="str">
        <f>IF(E130="","",'UniWorkforce Demonstrator Hours'!$X$113)</f>
        <v/>
      </c>
      <c r="E130" t="str">
        <f>'UniWorkforce Demonstrator Hours'!AX406</f>
        <v/>
      </c>
      <c r="F130" t="str">
        <f>'UniWorkforce Demonstrator Hours'!AY406</f>
        <v/>
      </c>
      <c r="G130" t="str">
        <f>'UniWorkforce Demonstrator Hours'!AZ406</f>
        <v/>
      </c>
      <c r="H130" t="str">
        <f>'UniWorkforce Demonstrator Hours'!BA406</f>
        <v/>
      </c>
      <c r="I130" t="str">
        <f>'UniWorkforce Demonstrator Hours'!BB406</f>
        <v/>
      </c>
      <c r="J130" t="str">
        <f>'UniWorkforce Demonstrator Hours'!BC406</f>
        <v/>
      </c>
      <c r="K130" t="str">
        <f>'UniWorkforce Demonstrator Hours'!BD406</f>
        <v/>
      </c>
      <c r="L130" t="str">
        <f>'UniWorkforce Demonstrator Hours'!BE406</f>
        <v/>
      </c>
      <c r="M130" t="str">
        <f>'UniWorkforce Demonstrator Hours'!BF406</f>
        <v/>
      </c>
      <c r="N130" t="str">
        <f>'UniWorkforce Demonstrator Hours'!BG406</f>
        <v/>
      </c>
      <c r="O130" t="str">
        <f>'UniWorkforce Demonstrator Hours'!BH406</f>
        <v/>
      </c>
      <c r="P130" t="str">
        <f>'UniWorkforce Demonstrator Hours'!BI406</f>
        <v/>
      </c>
      <c r="Q130" t="str">
        <f>'UniWorkforce Demonstrator Hours'!BJ406</f>
        <v/>
      </c>
      <c r="R130" t="str">
        <f>'UniWorkforce Demonstrator Hours'!BK406</f>
        <v/>
      </c>
      <c r="S130" t="str">
        <f>'UniWorkforce Demonstrator Hours'!BL406</f>
        <v/>
      </c>
      <c r="T130" t="str">
        <f>'UniWorkforce Demonstrator Hours'!BM406</f>
        <v/>
      </c>
      <c r="U130" t="str">
        <f>'UniWorkforce Demonstrator Hours'!BN406</f>
        <v/>
      </c>
      <c r="V130" t="str">
        <f>'UniWorkforce Demonstrator Hours'!BO406</f>
        <v/>
      </c>
      <c r="W130" t="str">
        <f>'UniWorkforce Demonstrator Hours'!BP406</f>
        <v/>
      </c>
      <c r="X130" t="str">
        <f>'UniWorkforce Demonstrator Hours'!BQ406</f>
        <v/>
      </c>
      <c r="Y130" t="str">
        <f>'UniWorkforce Demonstrator Hours'!BR406</f>
        <v/>
      </c>
      <c r="Z130" t="str">
        <f>'UniWorkforce Demonstrator Hours'!BS406</f>
        <v/>
      </c>
      <c r="AA130" t="str">
        <f>'UniWorkforce Demonstrator Hours'!BT406</f>
        <v/>
      </c>
      <c r="AB130" t="str">
        <f>'UniWorkforce Demonstrator Hours'!BU406</f>
        <v/>
      </c>
      <c r="AC130" t="str">
        <f>'UniWorkforce Demonstrator Hours'!BV406</f>
        <v/>
      </c>
      <c r="AD130" t="str">
        <f>'UniWorkforce Demonstrator Hours'!BW406</f>
        <v/>
      </c>
      <c r="AE130" t="str">
        <f>'UniWorkforce Demonstrator Hours'!BX406</f>
        <v/>
      </c>
      <c r="AF130" t="str">
        <f>'UniWorkforce Demonstrator Hours'!BY406</f>
        <v/>
      </c>
      <c r="AG130" t="str">
        <f>'UniWorkforce Demonstrator Hours'!BZ406</f>
        <v/>
      </c>
      <c r="AH130" t="str">
        <f>'UniWorkforce Demonstrator Hours'!CA406</f>
        <v/>
      </c>
      <c r="AI130" t="str">
        <f>'UniWorkforce Demonstrator Hours'!CB406</f>
        <v/>
      </c>
      <c r="AJ130" t="str">
        <f>'UniWorkforce Demonstrator Hours'!CG406</f>
        <v/>
      </c>
      <c r="AK130" t="str">
        <f>'UniWorkforce Demonstrator Hours'!CH406</f>
        <v/>
      </c>
      <c r="AL130" t="str">
        <f>'UniWorkforce Demonstrator Hours'!CI406</f>
        <v/>
      </c>
    </row>
    <row r="131" spans="1:38" x14ac:dyDescent="0.25">
      <c r="A131" t="str">
        <f>IF(AND(E130="",E131=""),"",IF(E131="","&lt;EOD&gt;",TEXT('UniWorkforce Demonstrator Hours'!$Y$6,"0000000")))</f>
        <v/>
      </c>
      <c r="B131" t="str">
        <f>IF(E131="","",'UniWorkforce Demonstrator Hours'!$D$4)</f>
        <v/>
      </c>
      <c r="C131" t="str">
        <f>IF(E131="","",'UniWorkforce Demonstrator Hours'!$Y$4)</f>
        <v/>
      </c>
      <c r="D131" t="str">
        <f>IF(E131="","",'UniWorkforce Demonstrator Hours'!$X$113)</f>
        <v/>
      </c>
      <c r="E131" t="str">
        <f>'UniWorkforce Demonstrator Hours'!AX407</f>
        <v/>
      </c>
      <c r="F131" t="str">
        <f>'UniWorkforce Demonstrator Hours'!AY407</f>
        <v/>
      </c>
      <c r="G131" t="str">
        <f>'UniWorkforce Demonstrator Hours'!AZ407</f>
        <v/>
      </c>
      <c r="H131" t="str">
        <f>'UniWorkforce Demonstrator Hours'!BA407</f>
        <v/>
      </c>
      <c r="I131" t="str">
        <f>'UniWorkforce Demonstrator Hours'!BB407</f>
        <v/>
      </c>
      <c r="J131" t="str">
        <f>'UniWorkforce Demonstrator Hours'!BC407</f>
        <v/>
      </c>
      <c r="K131" t="str">
        <f>'UniWorkforce Demonstrator Hours'!BD407</f>
        <v/>
      </c>
      <c r="L131" t="str">
        <f>'UniWorkforce Demonstrator Hours'!BE407</f>
        <v/>
      </c>
      <c r="M131" t="str">
        <f>'UniWorkforce Demonstrator Hours'!BF407</f>
        <v/>
      </c>
      <c r="N131" t="str">
        <f>'UniWorkforce Demonstrator Hours'!BG407</f>
        <v/>
      </c>
      <c r="O131" t="str">
        <f>'UniWorkforce Demonstrator Hours'!BH407</f>
        <v/>
      </c>
      <c r="P131" t="str">
        <f>'UniWorkforce Demonstrator Hours'!BI407</f>
        <v/>
      </c>
      <c r="Q131" t="str">
        <f>'UniWorkforce Demonstrator Hours'!BJ407</f>
        <v/>
      </c>
      <c r="R131" t="str">
        <f>'UniWorkforce Demonstrator Hours'!BK407</f>
        <v/>
      </c>
      <c r="S131" t="str">
        <f>'UniWorkforce Demonstrator Hours'!BL407</f>
        <v/>
      </c>
      <c r="T131" t="str">
        <f>'UniWorkforce Demonstrator Hours'!BM407</f>
        <v/>
      </c>
      <c r="U131" t="str">
        <f>'UniWorkforce Demonstrator Hours'!BN407</f>
        <v/>
      </c>
      <c r="V131" t="str">
        <f>'UniWorkforce Demonstrator Hours'!BO407</f>
        <v/>
      </c>
      <c r="W131" t="str">
        <f>'UniWorkforce Demonstrator Hours'!BP407</f>
        <v/>
      </c>
      <c r="X131" t="str">
        <f>'UniWorkforce Demonstrator Hours'!BQ407</f>
        <v/>
      </c>
      <c r="Y131" t="str">
        <f>'UniWorkforce Demonstrator Hours'!BR407</f>
        <v/>
      </c>
      <c r="Z131" t="str">
        <f>'UniWorkforce Demonstrator Hours'!BS407</f>
        <v/>
      </c>
      <c r="AA131" t="str">
        <f>'UniWorkforce Demonstrator Hours'!BT407</f>
        <v/>
      </c>
      <c r="AB131" t="str">
        <f>'UniWorkforce Demonstrator Hours'!BU407</f>
        <v/>
      </c>
      <c r="AC131" t="str">
        <f>'UniWorkforce Demonstrator Hours'!BV407</f>
        <v/>
      </c>
      <c r="AD131" t="str">
        <f>'UniWorkforce Demonstrator Hours'!BW407</f>
        <v/>
      </c>
      <c r="AE131" t="str">
        <f>'UniWorkforce Demonstrator Hours'!BX407</f>
        <v/>
      </c>
      <c r="AF131" t="str">
        <f>'UniWorkforce Demonstrator Hours'!BY407</f>
        <v/>
      </c>
      <c r="AG131" t="str">
        <f>'UniWorkforce Demonstrator Hours'!BZ407</f>
        <v/>
      </c>
      <c r="AH131" t="str">
        <f>'UniWorkforce Demonstrator Hours'!CA407</f>
        <v/>
      </c>
      <c r="AI131" t="str">
        <f>'UniWorkforce Demonstrator Hours'!CB407</f>
        <v/>
      </c>
      <c r="AJ131" t="str">
        <f>'UniWorkforce Demonstrator Hours'!CG407</f>
        <v/>
      </c>
      <c r="AK131" t="str">
        <f>'UniWorkforce Demonstrator Hours'!CH407</f>
        <v/>
      </c>
      <c r="AL131" t="str">
        <f>'UniWorkforce Demonstrator Hours'!CI407</f>
        <v/>
      </c>
    </row>
    <row r="132" spans="1:38" x14ac:dyDescent="0.25">
      <c r="A132" t="str">
        <f>IF(AND(E131="",E132=""),"",IF(E132="","&lt;EOD&gt;",TEXT('UniWorkforce Demonstrator Hours'!$Y$6,"0000000")))</f>
        <v/>
      </c>
      <c r="B132" t="str">
        <f>IF(E132="","",'UniWorkforce Demonstrator Hours'!$D$4)</f>
        <v/>
      </c>
      <c r="C132" t="str">
        <f>IF(E132="","",'UniWorkforce Demonstrator Hours'!$Y$4)</f>
        <v/>
      </c>
      <c r="D132" t="str">
        <f>IF(E132="","",'UniWorkforce Demonstrator Hours'!$X$113)</f>
        <v/>
      </c>
      <c r="E132" t="str">
        <f>'UniWorkforce Demonstrator Hours'!AX408</f>
        <v/>
      </c>
      <c r="F132" t="str">
        <f>'UniWorkforce Demonstrator Hours'!AY408</f>
        <v/>
      </c>
      <c r="G132" t="str">
        <f>'UniWorkforce Demonstrator Hours'!AZ408</f>
        <v/>
      </c>
      <c r="H132" t="str">
        <f>'UniWorkforce Demonstrator Hours'!BA408</f>
        <v/>
      </c>
      <c r="I132" t="str">
        <f>'UniWorkforce Demonstrator Hours'!BB408</f>
        <v/>
      </c>
      <c r="J132" t="str">
        <f>'UniWorkforce Demonstrator Hours'!BC408</f>
        <v/>
      </c>
      <c r="K132" t="str">
        <f>'UniWorkforce Demonstrator Hours'!BD408</f>
        <v/>
      </c>
      <c r="L132" t="str">
        <f>'UniWorkforce Demonstrator Hours'!BE408</f>
        <v/>
      </c>
      <c r="M132" t="str">
        <f>'UniWorkforce Demonstrator Hours'!BF408</f>
        <v/>
      </c>
      <c r="N132" t="str">
        <f>'UniWorkforce Demonstrator Hours'!BG408</f>
        <v/>
      </c>
      <c r="O132" t="str">
        <f>'UniWorkforce Demonstrator Hours'!BH408</f>
        <v/>
      </c>
      <c r="P132" t="str">
        <f>'UniWorkforce Demonstrator Hours'!BI408</f>
        <v/>
      </c>
      <c r="Q132" t="str">
        <f>'UniWorkforce Demonstrator Hours'!BJ408</f>
        <v/>
      </c>
      <c r="R132" t="str">
        <f>'UniWorkforce Demonstrator Hours'!BK408</f>
        <v/>
      </c>
      <c r="S132" t="str">
        <f>'UniWorkforce Demonstrator Hours'!BL408</f>
        <v/>
      </c>
      <c r="T132" t="str">
        <f>'UniWorkforce Demonstrator Hours'!BM408</f>
        <v/>
      </c>
      <c r="U132" t="str">
        <f>'UniWorkforce Demonstrator Hours'!BN408</f>
        <v/>
      </c>
      <c r="V132" t="str">
        <f>'UniWorkforce Demonstrator Hours'!BO408</f>
        <v/>
      </c>
      <c r="W132" t="str">
        <f>'UniWorkforce Demonstrator Hours'!BP408</f>
        <v/>
      </c>
      <c r="X132" t="str">
        <f>'UniWorkforce Demonstrator Hours'!BQ408</f>
        <v/>
      </c>
      <c r="Y132" t="str">
        <f>'UniWorkforce Demonstrator Hours'!BR408</f>
        <v/>
      </c>
      <c r="Z132" t="str">
        <f>'UniWorkforce Demonstrator Hours'!BS408</f>
        <v/>
      </c>
      <c r="AA132" t="str">
        <f>'UniWorkforce Demonstrator Hours'!BT408</f>
        <v/>
      </c>
      <c r="AB132" t="str">
        <f>'UniWorkforce Demonstrator Hours'!BU408</f>
        <v/>
      </c>
      <c r="AC132" t="str">
        <f>'UniWorkforce Demonstrator Hours'!BV408</f>
        <v/>
      </c>
      <c r="AD132" t="str">
        <f>'UniWorkforce Demonstrator Hours'!BW408</f>
        <v/>
      </c>
      <c r="AE132" t="str">
        <f>'UniWorkforce Demonstrator Hours'!BX408</f>
        <v/>
      </c>
      <c r="AF132" t="str">
        <f>'UniWorkforce Demonstrator Hours'!BY408</f>
        <v/>
      </c>
      <c r="AG132" t="str">
        <f>'UniWorkforce Demonstrator Hours'!BZ408</f>
        <v/>
      </c>
      <c r="AH132" t="str">
        <f>'UniWorkforce Demonstrator Hours'!CA408</f>
        <v/>
      </c>
      <c r="AI132" t="str">
        <f>'UniWorkforce Demonstrator Hours'!CB408</f>
        <v/>
      </c>
      <c r="AJ132" t="str">
        <f>'UniWorkforce Demonstrator Hours'!CG408</f>
        <v/>
      </c>
      <c r="AK132" t="str">
        <f>'UniWorkforce Demonstrator Hours'!CH408</f>
        <v/>
      </c>
      <c r="AL132" t="str">
        <f>'UniWorkforce Demonstrator Hours'!CI408</f>
        <v/>
      </c>
    </row>
    <row r="133" spans="1:38" x14ac:dyDescent="0.25">
      <c r="A133" t="str">
        <f>IF(AND(E132="",E133=""),"",IF(E133="","&lt;EOD&gt;",TEXT('UniWorkforce Demonstrator Hours'!$Y$6,"0000000")))</f>
        <v/>
      </c>
      <c r="B133" t="str">
        <f>IF(E133="","",'UniWorkforce Demonstrator Hours'!$D$4)</f>
        <v/>
      </c>
      <c r="C133" t="str">
        <f>IF(E133="","",'UniWorkforce Demonstrator Hours'!$Y$4)</f>
        <v/>
      </c>
      <c r="D133" t="str">
        <f>IF(E133="","",'UniWorkforce Demonstrator Hours'!$X$113)</f>
        <v/>
      </c>
      <c r="E133" t="str">
        <f>'UniWorkforce Demonstrator Hours'!AX409</f>
        <v/>
      </c>
      <c r="F133" t="str">
        <f>'UniWorkforce Demonstrator Hours'!AY409</f>
        <v/>
      </c>
      <c r="G133" t="str">
        <f>'UniWorkforce Demonstrator Hours'!AZ409</f>
        <v/>
      </c>
      <c r="H133" t="str">
        <f>'UniWorkforce Demonstrator Hours'!BA409</f>
        <v/>
      </c>
      <c r="I133" t="str">
        <f>'UniWorkforce Demonstrator Hours'!BB409</f>
        <v/>
      </c>
      <c r="J133" t="str">
        <f>'UniWorkforce Demonstrator Hours'!BC409</f>
        <v/>
      </c>
      <c r="K133" t="str">
        <f>'UniWorkforce Demonstrator Hours'!BD409</f>
        <v/>
      </c>
      <c r="L133" t="str">
        <f>'UniWorkforce Demonstrator Hours'!BE409</f>
        <v/>
      </c>
      <c r="M133" t="str">
        <f>'UniWorkforce Demonstrator Hours'!BF409</f>
        <v/>
      </c>
      <c r="N133" t="str">
        <f>'UniWorkforce Demonstrator Hours'!BG409</f>
        <v/>
      </c>
      <c r="O133" t="str">
        <f>'UniWorkforce Demonstrator Hours'!BH409</f>
        <v/>
      </c>
      <c r="P133" t="str">
        <f>'UniWorkforce Demonstrator Hours'!BI409</f>
        <v/>
      </c>
      <c r="Q133" t="str">
        <f>'UniWorkforce Demonstrator Hours'!BJ409</f>
        <v/>
      </c>
      <c r="R133" t="str">
        <f>'UniWorkforce Demonstrator Hours'!BK409</f>
        <v/>
      </c>
      <c r="S133" t="str">
        <f>'UniWorkforce Demonstrator Hours'!BL409</f>
        <v/>
      </c>
      <c r="T133" t="str">
        <f>'UniWorkforce Demonstrator Hours'!BM409</f>
        <v/>
      </c>
      <c r="U133" t="str">
        <f>'UniWorkforce Demonstrator Hours'!BN409</f>
        <v/>
      </c>
      <c r="V133" t="str">
        <f>'UniWorkforce Demonstrator Hours'!BO409</f>
        <v/>
      </c>
      <c r="W133" t="str">
        <f>'UniWorkforce Demonstrator Hours'!BP409</f>
        <v/>
      </c>
      <c r="X133" t="str">
        <f>'UniWorkforce Demonstrator Hours'!BQ409</f>
        <v/>
      </c>
      <c r="Y133" t="str">
        <f>'UniWorkforce Demonstrator Hours'!BR409</f>
        <v/>
      </c>
      <c r="Z133" t="str">
        <f>'UniWorkforce Demonstrator Hours'!BS409</f>
        <v/>
      </c>
      <c r="AA133" t="str">
        <f>'UniWorkforce Demonstrator Hours'!BT409</f>
        <v/>
      </c>
      <c r="AB133" t="str">
        <f>'UniWorkforce Demonstrator Hours'!BU409</f>
        <v/>
      </c>
      <c r="AC133" t="str">
        <f>'UniWorkforce Demonstrator Hours'!BV409</f>
        <v/>
      </c>
      <c r="AD133" t="str">
        <f>'UniWorkforce Demonstrator Hours'!BW409</f>
        <v/>
      </c>
      <c r="AE133" t="str">
        <f>'UniWorkforce Demonstrator Hours'!BX409</f>
        <v/>
      </c>
      <c r="AF133" t="str">
        <f>'UniWorkforce Demonstrator Hours'!BY409</f>
        <v/>
      </c>
      <c r="AG133" t="str">
        <f>'UniWorkforce Demonstrator Hours'!BZ409</f>
        <v/>
      </c>
      <c r="AH133" t="str">
        <f>'UniWorkforce Demonstrator Hours'!CA409</f>
        <v/>
      </c>
      <c r="AI133" t="str">
        <f>'UniWorkforce Demonstrator Hours'!CB409</f>
        <v/>
      </c>
      <c r="AJ133" t="str">
        <f>'UniWorkforce Demonstrator Hours'!CG409</f>
        <v/>
      </c>
      <c r="AK133" t="str">
        <f>'UniWorkforce Demonstrator Hours'!CH409</f>
        <v/>
      </c>
      <c r="AL133" t="str">
        <f>'UniWorkforce Demonstrator Hours'!CI409</f>
        <v/>
      </c>
    </row>
    <row r="134" spans="1:38" x14ac:dyDescent="0.25">
      <c r="A134" t="str">
        <f>IF(AND(E133="",E134=""),"",IF(E134="","&lt;EOD&gt;",TEXT('UniWorkforce Demonstrator Hours'!$Y$6,"0000000")))</f>
        <v/>
      </c>
      <c r="B134" t="str">
        <f>IF(E134="","",'UniWorkforce Demonstrator Hours'!$D$4)</f>
        <v/>
      </c>
      <c r="C134" t="str">
        <f>IF(E134="","",'UniWorkforce Demonstrator Hours'!$Y$4)</f>
        <v/>
      </c>
      <c r="D134" t="str">
        <f>IF(E134="","",'UniWorkforce Demonstrator Hours'!$X$113)</f>
        <v/>
      </c>
      <c r="E134" t="str">
        <f>'UniWorkforce Demonstrator Hours'!AX410</f>
        <v/>
      </c>
      <c r="F134" t="str">
        <f>'UniWorkforce Demonstrator Hours'!AY410</f>
        <v/>
      </c>
      <c r="G134" t="str">
        <f>'UniWorkforce Demonstrator Hours'!AZ410</f>
        <v/>
      </c>
      <c r="H134" t="str">
        <f>'UniWorkforce Demonstrator Hours'!BA410</f>
        <v/>
      </c>
      <c r="I134" t="str">
        <f>'UniWorkforce Demonstrator Hours'!BB410</f>
        <v/>
      </c>
      <c r="J134" t="str">
        <f>'UniWorkforce Demonstrator Hours'!BC410</f>
        <v/>
      </c>
      <c r="K134" t="str">
        <f>'UniWorkforce Demonstrator Hours'!BD410</f>
        <v/>
      </c>
      <c r="L134" t="str">
        <f>'UniWorkforce Demonstrator Hours'!BE410</f>
        <v/>
      </c>
      <c r="M134" t="str">
        <f>'UniWorkforce Demonstrator Hours'!BF410</f>
        <v/>
      </c>
      <c r="N134" t="str">
        <f>'UniWorkforce Demonstrator Hours'!BG410</f>
        <v/>
      </c>
      <c r="O134" t="str">
        <f>'UniWorkforce Demonstrator Hours'!BH410</f>
        <v/>
      </c>
      <c r="P134" t="str">
        <f>'UniWorkforce Demonstrator Hours'!BI410</f>
        <v/>
      </c>
      <c r="Q134" t="str">
        <f>'UniWorkforce Demonstrator Hours'!BJ410</f>
        <v/>
      </c>
      <c r="R134" t="str">
        <f>'UniWorkforce Demonstrator Hours'!BK410</f>
        <v/>
      </c>
      <c r="S134" t="str">
        <f>'UniWorkforce Demonstrator Hours'!BL410</f>
        <v/>
      </c>
      <c r="T134" t="str">
        <f>'UniWorkforce Demonstrator Hours'!BM410</f>
        <v/>
      </c>
      <c r="U134" t="str">
        <f>'UniWorkforce Demonstrator Hours'!BN410</f>
        <v/>
      </c>
      <c r="V134" t="str">
        <f>'UniWorkforce Demonstrator Hours'!BO410</f>
        <v/>
      </c>
      <c r="W134" t="str">
        <f>'UniWorkforce Demonstrator Hours'!BP410</f>
        <v/>
      </c>
      <c r="X134" t="str">
        <f>'UniWorkforce Demonstrator Hours'!BQ410</f>
        <v/>
      </c>
      <c r="Y134" t="str">
        <f>'UniWorkforce Demonstrator Hours'!BR410</f>
        <v/>
      </c>
      <c r="Z134" t="str">
        <f>'UniWorkforce Demonstrator Hours'!BS410</f>
        <v/>
      </c>
      <c r="AA134" t="str">
        <f>'UniWorkforce Demonstrator Hours'!BT410</f>
        <v/>
      </c>
      <c r="AB134" t="str">
        <f>'UniWorkforce Demonstrator Hours'!BU410</f>
        <v/>
      </c>
      <c r="AC134" t="str">
        <f>'UniWorkforce Demonstrator Hours'!BV410</f>
        <v/>
      </c>
      <c r="AD134" t="str">
        <f>'UniWorkforce Demonstrator Hours'!BW410</f>
        <v/>
      </c>
      <c r="AE134" t="str">
        <f>'UniWorkforce Demonstrator Hours'!BX410</f>
        <v/>
      </c>
      <c r="AF134" t="str">
        <f>'UniWorkforce Demonstrator Hours'!BY410</f>
        <v/>
      </c>
      <c r="AG134" t="str">
        <f>'UniWorkforce Demonstrator Hours'!BZ410</f>
        <v/>
      </c>
      <c r="AH134" t="str">
        <f>'UniWorkforce Demonstrator Hours'!CA410</f>
        <v/>
      </c>
      <c r="AI134" t="str">
        <f>'UniWorkforce Demonstrator Hours'!CB410</f>
        <v/>
      </c>
      <c r="AJ134" t="str">
        <f>'UniWorkforce Demonstrator Hours'!CG410</f>
        <v/>
      </c>
      <c r="AK134" t="str">
        <f>'UniWorkforce Demonstrator Hours'!CH410</f>
        <v/>
      </c>
      <c r="AL134" t="str">
        <f>'UniWorkforce Demonstrator Hours'!CI410</f>
        <v/>
      </c>
    </row>
    <row r="135" spans="1:38" x14ac:dyDescent="0.25">
      <c r="A135" t="str">
        <f>IF(AND(E134="",E135=""),"",IF(E135="","&lt;EOD&gt;",TEXT('UniWorkforce Demonstrator Hours'!$Y$6,"0000000")))</f>
        <v/>
      </c>
      <c r="B135" t="str">
        <f>IF(E135="","",'UniWorkforce Demonstrator Hours'!$D$4)</f>
        <v/>
      </c>
      <c r="C135" t="str">
        <f>IF(E135="","",'UniWorkforce Demonstrator Hours'!$Y$4)</f>
        <v/>
      </c>
      <c r="D135" t="str">
        <f>IF(E135="","",'UniWorkforce Demonstrator Hours'!$X$113)</f>
        <v/>
      </c>
      <c r="E135" t="str">
        <f>'UniWorkforce Demonstrator Hours'!AX411</f>
        <v/>
      </c>
      <c r="F135" t="str">
        <f>'UniWorkforce Demonstrator Hours'!AY411</f>
        <v/>
      </c>
      <c r="G135" t="str">
        <f>'UniWorkforce Demonstrator Hours'!AZ411</f>
        <v/>
      </c>
      <c r="H135" t="str">
        <f>'UniWorkforce Demonstrator Hours'!BA411</f>
        <v/>
      </c>
      <c r="I135" t="str">
        <f>'UniWorkforce Demonstrator Hours'!BB411</f>
        <v/>
      </c>
      <c r="J135" t="str">
        <f>'UniWorkforce Demonstrator Hours'!BC411</f>
        <v/>
      </c>
      <c r="K135" t="str">
        <f>'UniWorkforce Demonstrator Hours'!BD411</f>
        <v/>
      </c>
      <c r="L135" t="str">
        <f>'UniWorkforce Demonstrator Hours'!BE411</f>
        <v/>
      </c>
      <c r="M135" t="str">
        <f>'UniWorkforce Demonstrator Hours'!BF411</f>
        <v/>
      </c>
      <c r="N135" t="str">
        <f>'UniWorkforce Demonstrator Hours'!BG411</f>
        <v/>
      </c>
      <c r="O135" t="str">
        <f>'UniWorkforce Demonstrator Hours'!BH411</f>
        <v/>
      </c>
      <c r="P135" t="str">
        <f>'UniWorkforce Demonstrator Hours'!BI411</f>
        <v/>
      </c>
      <c r="Q135" t="str">
        <f>'UniWorkforce Demonstrator Hours'!BJ411</f>
        <v/>
      </c>
      <c r="R135" t="str">
        <f>'UniWorkforce Demonstrator Hours'!BK411</f>
        <v/>
      </c>
      <c r="S135" t="str">
        <f>'UniWorkforce Demonstrator Hours'!BL411</f>
        <v/>
      </c>
      <c r="T135" t="str">
        <f>'UniWorkforce Demonstrator Hours'!BM411</f>
        <v/>
      </c>
      <c r="U135" t="str">
        <f>'UniWorkforce Demonstrator Hours'!BN411</f>
        <v/>
      </c>
      <c r="V135" t="str">
        <f>'UniWorkforce Demonstrator Hours'!BO411</f>
        <v/>
      </c>
      <c r="W135" t="str">
        <f>'UniWorkforce Demonstrator Hours'!BP411</f>
        <v/>
      </c>
      <c r="X135" t="str">
        <f>'UniWorkforce Demonstrator Hours'!BQ411</f>
        <v/>
      </c>
      <c r="Y135" t="str">
        <f>'UniWorkforce Demonstrator Hours'!BR411</f>
        <v/>
      </c>
      <c r="Z135" t="str">
        <f>'UniWorkforce Demonstrator Hours'!BS411</f>
        <v/>
      </c>
      <c r="AA135" t="str">
        <f>'UniWorkforce Demonstrator Hours'!BT411</f>
        <v/>
      </c>
      <c r="AB135" t="str">
        <f>'UniWorkforce Demonstrator Hours'!BU411</f>
        <v/>
      </c>
      <c r="AC135" t="str">
        <f>'UniWorkforce Demonstrator Hours'!BV411</f>
        <v/>
      </c>
      <c r="AD135" t="str">
        <f>'UniWorkforce Demonstrator Hours'!BW411</f>
        <v/>
      </c>
      <c r="AE135" t="str">
        <f>'UniWorkforce Demonstrator Hours'!BX411</f>
        <v/>
      </c>
      <c r="AF135" t="str">
        <f>'UniWorkforce Demonstrator Hours'!BY411</f>
        <v/>
      </c>
      <c r="AG135" t="str">
        <f>'UniWorkforce Demonstrator Hours'!BZ411</f>
        <v/>
      </c>
      <c r="AH135" t="str">
        <f>'UniWorkforce Demonstrator Hours'!CA411</f>
        <v/>
      </c>
      <c r="AI135" t="str">
        <f>'UniWorkforce Demonstrator Hours'!CB411</f>
        <v/>
      </c>
      <c r="AJ135" t="str">
        <f>'UniWorkforce Demonstrator Hours'!CG411</f>
        <v/>
      </c>
      <c r="AK135" t="str">
        <f>'UniWorkforce Demonstrator Hours'!CH411</f>
        <v/>
      </c>
      <c r="AL135" t="str">
        <f>'UniWorkforce Demonstrator Hours'!CI411</f>
        <v/>
      </c>
    </row>
    <row r="136" spans="1:38" x14ac:dyDescent="0.25">
      <c r="A136" t="str">
        <f>IF(AND(E135="",E136=""),"",IF(E136="","&lt;EOD&gt;",TEXT('UniWorkforce Demonstrator Hours'!$Y$6,"0000000")))</f>
        <v/>
      </c>
      <c r="B136" t="str">
        <f>IF(E136="","",'UniWorkforce Demonstrator Hours'!$D$4)</f>
        <v/>
      </c>
      <c r="C136" t="str">
        <f>IF(E136="","",'UniWorkforce Demonstrator Hours'!$Y$4)</f>
        <v/>
      </c>
      <c r="D136" t="str">
        <f>IF(E136="","",'UniWorkforce Demonstrator Hours'!$X$113)</f>
        <v/>
      </c>
      <c r="E136" t="str">
        <f>'UniWorkforce Demonstrator Hours'!AX412</f>
        <v/>
      </c>
      <c r="F136" t="str">
        <f>'UniWorkforce Demonstrator Hours'!AY412</f>
        <v/>
      </c>
      <c r="G136" t="str">
        <f>'UniWorkforce Demonstrator Hours'!AZ412</f>
        <v/>
      </c>
      <c r="H136" t="str">
        <f>'UniWorkforce Demonstrator Hours'!BA412</f>
        <v/>
      </c>
      <c r="I136" t="str">
        <f>'UniWorkforce Demonstrator Hours'!BB412</f>
        <v/>
      </c>
      <c r="J136" t="str">
        <f>'UniWorkforce Demonstrator Hours'!BC412</f>
        <v/>
      </c>
      <c r="K136" t="str">
        <f>'UniWorkforce Demonstrator Hours'!BD412</f>
        <v/>
      </c>
      <c r="L136" t="str">
        <f>'UniWorkforce Demonstrator Hours'!BE412</f>
        <v/>
      </c>
      <c r="M136" t="str">
        <f>'UniWorkforce Demonstrator Hours'!BF412</f>
        <v/>
      </c>
      <c r="N136" t="str">
        <f>'UniWorkforce Demonstrator Hours'!BG412</f>
        <v/>
      </c>
      <c r="O136" t="str">
        <f>'UniWorkforce Demonstrator Hours'!BH412</f>
        <v/>
      </c>
      <c r="P136" t="str">
        <f>'UniWorkforce Demonstrator Hours'!BI412</f>
        <v/>
      </c>
      <c r="Q136" t="str">
        <f>'UniWorkforce Demonstrator Hours'!BJ412</f>
        <v/>
      </c>
      <c r="R136" t="str">
        <f>'UniWorkforce Demonstrator Hours'!BK412</f>
        <v/>
      </c>
      <c r="S136" t="str">
        <f>'UniWorkforce Demonstrator Hours'!BL412</f>
        <v/>
      </c>
      <c r="T136" t="str">
        <f>'UniWorkforce Demonstrator Hours'!BM412</f>
        <v/>
      </c>
      <c r="U136" t="str">
        <f>'UniWorkforce Demonstrator Hours'!BN412</f>
        <v/>
      </c>
      <c r="V136" t="str">
        <f>'UniWorkforce Demonstrator Hours'!BO412</f>
        <v/>
      </c>
      <c r="W136" t="str">
        <f>'UniWorkforce Demonstrator Hours'!BP412</f>
        <v/>
      </c>
      <c r="X136" t="str">
        <f>'UniWorkforce Demonstrator Hours'!BQ412</f>
        <v/>
      </c>
      <c r="Y136" t="str">
        <f>'UniWorkforce Demonstrator Hours'!BR412</f>
        <v/>
      </c>
      <c r="Z136" t="str">
        <f>'UniWorkforce Demonstrator Hours'!BS412</f>
        <v/>
      </c>
      <c r="AA136" t="str">
        <f>'UniWorkforce Demonstrator Hours'!BT412</f>
        <v/>
      </c>
      <c r="AB136" t="str">
        <f>'UniWorkforce Demonstrator Hours'!BU412</f>
        <v/>
      </c>
      <c r="AC136" t="str">
        <f>'UniWorkforce Demonstrator Hours'!BV412</f>
        <v/>
      </c>
      <c r="AD136" t="str">
        <f>'UniWorkforce Demonstrator Hours'!BW412</f>
        <v/>
      </c>
      <c r="AE136" t="str">
        <f>'UniWorkforce Demonstrator Hours'!BX412</f>
        <v/>
      </c>
      <c r="AF136" t="str">
        <f>'UniWorkforce Demonstrator Hours'!BY412</f>
        <v/>
      </c>
      <c r="AG136" t="str">
        <f>'UniWorkforce Demonstrator Hours'!BZ412</f>
        <v/>
      </c>
      <c r="AH136" t="str">
        <f>'UniWorkforce Demonstrator Hours'!CA412</f>
        <v/>
      </c>
      <c r="AI136" t="str">
        <f>'UniWorkforce Demonstrator Hours'!CB412</f>
        <v/>
      </c>
      <c r="AJ136" t="str">
        <f>'UniWorkforce Demonstrator Hours'!CG412</f>
        <v/>
      </c>
      <c r="AK136" t="str">
        <f>'UniWorkforce Demonstrator Hours'!CH412</f>
        <v/>
      </c>
      <c r="AL136" t="str">
        <f>'UniWorkforce Demonstrator Hours'!CI412</f>
        <v/>
      </c>
    </row>
    <row r="137" spans="1:38" x14ac:dyDescent="0.25">
      <c r="A137" t="str">
        <f>IF(AND(E136="",E137=""),"",IF(E137="","&lt;EOD&gt;",TEXT('UniWorkforce Demonstrator Hours'!$Y$6,"0000000")))</f>
        <v/>
      </c>
      <c r="B137" t="str">
        <f>IF(E137="","",'UniWorkforce Demonstrator Hours'!$D$4)</f>
        <v/>
      </c>
      <c r="C137" t="str">
        <f>IF(E137="","",'UniWorkforce Demonstrator Hours'!$Y$4)</f>
        <v/>
      </c>
      <c r="D137" t="str">
        <f>IF(E137="","",'UniWorkforce Demonstrator Hours'!$X$113)</f>
        <v/>
      </c>
      <c r="E137" t="str">
        <f>'UniWorkforce Demonstrator Hours'!AX413</f>
        <v/>
      </c>
      <c r="F137" t="str">
        <f>'UniWorkforce Demonstrator Hours'!AY413</f>
        <v/>
      </c>
      <c r="G137" t="str">
        <f>'UniWorkforce Demonstrator Hours'!AZ413</f>
        <v/>
      </c>
      <c r="H137" t="str">
        <f>'UniWorkforce Demonstrator Hours'!BA413</f>
        <v/>
      </c>
      <c r="I137" t="str">
        <f>'UniWorkforce Demonstrator Hours'!BB413</f>
        <v/>
      </c>
      <c r="J137" t="str">
        <f>'UniWorkforce Demonstrator Hours'!BC413</f>
        <v/>
      </c>
      <c r="K137" t="str">
        <f>'UniWorkforce Demonstrator Hours'!BD413</f>
        <v/>
      </c>
      <c r="L137" t="str">
        <f>'UniWorkforce Demonstrator Hours'!BE413</f>
        <v/>
      </c>
      <c r="M137" t="str">
        <f>'UniWorkforce Demonstrator Hours'!BF413</f>
        <v/>
      </c>
      <c r="N137" t="str">
        <f>'UniWorkforce Demonstrator Hours'!BG413</f>
        <v/>
      </c>
      <c r="O137" t="str">
        <f>'UniWorkforce Demonstrator Hours'!BH413</f>
        <v/>
      </c>
      <c r="P137" t="str">
        <f>'UniWorkforce Demonstrator Hours'!BI413</f>
        <v/>
      </c>
      <c r="Q137" t="str">
        <f>'UniWorkforce Demonstrator Hours'!BJ413</f>
        <v/>
      </c>
      <c r="R137" t="str">
        <f>'UniWorkforce Demonstrator Hours'!BK413</f>
        <v/>
      </c>
      <c r="S137" t="str">
        <f>'UniWorkforce Demonstrator Hours'!BL413</f>
        <v/>
      </c>
      <c r="T137" t="str">
        <f>'UniWorkforce Demonstrator Hours'!BM413</f>
        <v/>
      </c>
      <c r="U137" t="str">
        <f>'UniWorkforce Demonstrator Hours'!BN413</f>
        <v/>
      </c>
      <c r="V137" t="str">
        <f>'UniWorkforce Demonstrator Hours'!BO413</f>
        <v/>
      </c>
      <c r="W137" t="str">
        <f>'UniWorkforce Demonstrator Hours'!BP413</f>
        <v/>
      </c>
      <c r="X137" t="str">
        <f>'UniWorkforce Demonstrator Hours'!BQ413</f>
        <v/>
      </c>
      <c r="Y137" t="str">
        <f>'UniWorkforce Demonstrator Hours'!BR413</f>
        <v/>
      </c>
      <c r="Z137" t="str">
        <f>'UniWorkforce Demonstrator Hours'!BS413</f>
        <v/>
      </c>
      <c r="AA137" t="str">
        <f>'UniWorkforce Demonstrator Hours'!BT413</f>
        <v/>
      </c>
      <c r="AB137" t="str">
        <f>'UniWorkforce Demonstrator Hours'!BU413</f>
        <v/>
      </c>
      <c r="AC137" t="str">
        <f>'UniWorkforce Demonstrator Hours'!BV413</f>
        <v/>
      </c>
      <c r="AD137" t="str">
        <f>'UniWorkforce Demonstrator Hours'!BW413</f>
        <v/>
      </c>
      <c r="AE137" t="str">
        <f>'UniWorkforce Demonstrator Hours'!BX413</f>
        <v/>
      </c>
      <c r="AF137" t="str">
        <f>'UniWorkforce Demonstrator Hours'!BY413</f>
        <v/>
      </c>
      <c r="AG137" t="str">
        <f>'UniWorkforce Demonstrator Hours'!BZ413</f>
        <v/>
      </c>
      <c r="AH137" t="str">
        <f>'UniWorkforce Demonstrator Hours'!CA413</f>
        <v/>
      </c>
      <c r="AI137" t="str">
        <f>'UniWorkforce Demonstrator Hours'!CB413</f>
        <v/>
      </c>
      <c r="AJ137" t="str">
        <f>'UniWorkforce Demonstrator Hours'!CG413</f>
        <v/>
      </c>
      <c r="AK137" t="str">
        <f>'UniWorkforce Demonstrator Hours'!CH413</f>
        <v/>
      </c>
      <c r="AL137" t="str">
        <f>'UniWorkforce Demonstrator Hours'!CI413</f>
        <v/>
      </c>
    </row>
    <row r="138" spans="1:38" x14ac:dyDescent="0.25">
      <c r="A138" t="str">
        <f>IF(AND(E137="",E138=""),"",IF(E138="","&lt;EOD&gt;",TEXT('UniWorkforce Demonstrator Hours'!$Y$6,"0000000")))</f>
        <v/>
      </c>
      <c r="B138" t="str">
        <f>IF(E138="","",'UniWorkforce Demonstrator Hours'!$D$4)</f>
        <v/>
      </c>
      <c r="C138" t="str">
        <f>IF(E138="","",'UniWorkforce Demonstrator Hours'!$Y$4)</f>
        <v/>
      </c>
      <c r="D138" t="str">
        <f>IF(E138="","",'UniWorkforce Demonstrator Hours'!$X$113)</f>
        <v/>
      </c>
      <c r="E138" t="str">
        <f>'UniWorkforce Demonstrator Hours'!AX414</f>
        <v/>
      </c>
      <c r="F138" t="str">
        <f>'UniWorkforce Demonstrator Hours'!AY414</f>
        <v/>
      </c>
      <c r="G138" t="str">
        <f>'UniWorkforce Demonstrator Hours'!AZ414</f>
        <v/>
      </c>
      <c r="H138" t="str">
        <f>'UniWorkforce Demonstrator Hours'!BA414</f>
        <v/>
      </c>
      <c r="I138" t="str">
        <f>'UniWorkforce Demonstrator Hours'!BB414</f>
        <v/>
      </c>
      <c r="J138" t="str">
        <f>'UniWorkforce Demonstrator Hours'!BC414</f>
        <v/>
      </c>
      <c r="K138" t="str">
        <f>'UniWorkforce Demonstrator Hours'!BD414</f>
        <v/>
      </c>
      <c r="L138" t="str">
        <f>'UniWorkforce Demonstrator Hours'!BE414</f>
        <v/>
      </c>
      <c r="M138" t="str">
        <f>'UniWorkforce Demonstrator Hours'!BF414</f>
        <v/>
      </c>
      <c r="N138" t="str">
        <f>'UniWorkforce Demonstrator Hours'!BG414</f>
        <v/>
      </c>
      <c r="O138" t="str">
        <f>'UniWorkforce Demonstrator Hours'!BH414</f>
        <v/>
      </c>
      <c r="P138" t="str">
        <f>'UniWorkforce Demonstrator Hours'!BI414</f>
        <v/>
      </c>
      <c r="Q138" t="str">
        <f>'UniWorkforce Demonstrator Hours'!BJ414</f>
        <v/>
      </c>
      <c r="R138" t="str">
        <f>'UniWorkforce Demonstrator Hours'!BK414</f>
        <v/>
      </c>
      <c r="S138" t="str">
        <f>'UniWorkforce Demonstrator Hours'!BL414</f>
        <v/>
      </c>
      <c r="T138" t="str">
        <f>'UniWorkforce Demonstrator Hours'!BM414</f>
        <v/>
      </c>
      <c r="U138" t="str">
        <f>'UniWorkforce Demonstrator Hours'!BN414</f>
        <v/>
      </c>
      <c r="V138" t="str">
        <f>'UniWorkforce Demonstrator Hours'!BO414</f>
        <v/>
      </c>
      <c r="W138" t="str">
        <f>'UniWorkforce Demonstrator Hours'!BP414</f>
        <v/>
      </c>
      <c r="X138" t="str">
        <f>'UniWorkforce Demonstrator Hours'!BQ414</f>
        <v/>
      </c>
      <c r="Y138" t="str">
        <f>'UniWorkforce Demonstrator Hours'!BR414</f>
        <v/>
      </c>
      <c r="Z138" t="str">
        <f>'UniWorkforce Demonstrator Hours'!BS414</f>
        <v/>
      </c>
      <c r="AA138" t="str">
        <f>'UniWorkforce Demonstrator Hours'!BT414</f>
        <v/>
      </c>
      <c r="AB138" t="str">
        <f>'UniWorkforce Demonstrator Hours'!BU414</f>
        <v/>
      </c>
      <c r="AC138" t="str">
        <f>'UniWorkforce Demonstrator Hours'!BV414</f>
        <v/>
      </c>
      <c r="AD138" t="str">
        <f>'UniWorkforce Demonstrator Hours'!BW414</f>
        <v/>
      </c>
      <c r="AE138" t="str">
        <f>'UniWorkforce Demonstrator Hours'!BX414</f>
        <v/>
      </c>
      <c r="AF138" t="str">
        <f>'UniWorkforce Demonstrator Hours'!BY414</f>
        <v/>
      </c>
      <c r="AG138" t="str">
        <f>'UniWorkforce Demonstrator Hours'!BZ414</f>
        <v/>
      </c>
      <c r="AH138" t="str">
        <f>'UniWorkforce Demonstrator Hours'!CA414</f>
        <v/>
      </c>
      <c r="AI138" t="str">
        <f>'UniWorkforce Demonstrator Hours'!CB414</f>
        <v/>
      </c>
      <c r="AJ138" t="str">
        <f>'UniWorkforce Demonstrator Hours'!CG414</f>
        <v/>
      </c>
      <c r="AK138" t="str">
        <f>'UniWorkforce Demonstrator Hours'!CH414</f>
        <v/>
      </c>
      <c r="AL138" t="str">
        <f>'UniWorkforce Demonstrator Hours'!CI414</f>
        <v/>
      </c>
    </row>
    <row r="139" spans="1:38" x14ac:dyDescent="0.25">
      <c r="A139" t="str">
        <f>IF(AND(E138="",E139=""),"",IF(E139="","&lt;EOD&gt;",TEXT('UniWorkforce Demonstrator Hours'!$Y$6,"0000000")))</f>
        <v/>
      </c>
      <c r="B139" t="str">
        <f>IF(E139="","",'UniWorkforce Demonstrator Hours'!$D$4)</f>
        <v/>
      </c>
      <c r="C139" t="str">
        <f>IF(E139="","",'UniWorkforce Demonstrator Hours'!$Y$4)</f>
        <v/>
      </c>
      <c r="D139" t="str">
        <f>IF(E139="","",'UniWorkforce Demonstrator Hours'!$X$113)</f>
        <v/>
      </c>
      <c r="E139" t="str">
        <f>'UniWorkforce Demonstrator Hours'!AX415</f>
        <v/>
      </c>
      <c r="F139" t="str">
        <f>'UniWorkforce Demonstrator Hours'!AY415</f>
        <v/>
      </c>
      <c r="G139" t="str">
        <f>'UniWorkforce Demonstrator Hours'!AZ415</f>
        <v/>
      </c>
      <c r="H139" t="str">
        <f>'UniWorkforce Demonstrator Hours'!BA415</f>
        <v/>
      </c>
      <c r="I139" t="str">
        <f>'UniWorkforce Demonstrator Hours'!BB415</f>
        <v/>
      </c>
      <c r="J139" t="str">
        <f>'UniWorkforce Demonstrator Hours'!BC415</f>
        <v/>
      </c>
      <c r="K139" t="str">
        <f>'UniWorkforce Demonstrator Hours'!BD415</f>
        <v/>
      </c>
      <c r="L139" t="str">
        <f>'UniWorkforce Demonstrator Hours'!BE415</f>
        <v/>
      </c>
      <c r="M139" t="str">
        <f>'UniWorkforce Demonstrator Hours'!BF415</f>
        <v/>
      </c>
      <c r="N139" t="str">
        <f>'UniWorkforce Demonstrator Hours'!BG415</f>
        <v/>
      </c>
      <c r="O139" t="str">
        <f>'UniWorkforce Demonstrator Hours'!BH415</f>
        <v/>
      </c>
      <c r="P139" t="str">
        <f>'UniWorkforce Demonstrator Hours'!BI415</f>
        <v/>
      </c>
      <c r="Q139" t="str">
        <f>'UniWorkforce Demonstrator Hours'!BJ415</f>
        <v/>
      </c>
      <c r="R139" t="str">
        <f>'UniWorkforce Demonstrator Hours'!BK415</f>
        <v/>
      </c>
      <c r="S139" t="str">
        <f>'UniWorkforce Demonstrator Hours'!BL415</f>
        <v/>
      </c>
      <c r="T139" t="str">
        <f>'UniWorkforce Demonstrator Hours'!BM415</f>
        <v/>
      </c>
      <c r="U139" t="str">
        <f>'UniWorkforce Demonstrator Hours'!BN415</f>
        <v/>
      </c>
      <c r="V139" t="str">
        <f>'UniWorkforce Demonstrator Hours'!BO415</f>
        <v/>
      </c>
      <c r="W139" t="str">
        <f>'UniWorkforce Demonstrator Hours'!BP415</f>
        <v/>
      </c>
      <c r="X139" t="str">
        <f>'UniWorkforce Demonstrator Hours'!BQ415</f>
        <v/>
      </c>
      <c r="Y139" t="str">
        <f>'UniWorkforce Demonstrator Hours'!BR415</f>
        <v/>
      </c>
      <c r="Z139" t="str">
        <f>'UniWorkforce Demonstrator Hours'!BS415</f>
        <v/>
      </c>
      <c r="AA139" t="str">
        <f>'UniWorkforce Demonstrator Hours'!BT415</f>
        <v/>
      </c>
      <c r="AB139" t="str">
        <f>'UniWorkforce Demonstrator Hours'!BU415</f>
        <v/>
      </c>
      <c r="AC139" t="str">
        <f>'UniWorkforce Demonstrator Hours'!BV415</f>
        <v/>
      </c>
      <c r="AD139" t="str">
        <f>'UniWorkforce Demonstrator Hours'!BW415</f>
        <v/>
      </c>
      <c r="AE139" t="str">
        <f>'UniWorkforce Demonstrator Hours'!BX415</f>
        <v/>
      </c>
      <c r="AF139" t="str">
        <f>'UniWorkforce Demonstrator Hours'!BY415</f>
        <v/>
      </c>
      <c r="AG139" t="str">
        <f>'UniWorkforce Demonstrator Hours'!BZ415</f>
        <v/>
      </c>
      <c r="AH139" t="str">
        <f>'UniWorkforce Demonstrator Hours'!CA415</f>
        <v/>
      </c>
      <c r="AI139" t="str">
        <f>'UniWorkforce Demonstrator Hours'!CB415</f>
        <v/>
      </c>
      <c r="AJ139" t="str">
        <f>'UniWorkforce Demonstrator Hours'!CG415</f>
        <v/>
      </c>
      <c r="AK139" t="str">
        <f>'UniWorkforce Demonstrator Hours'!CH415</f>
        <v/>
      </c>
      <c r="AL139" t="str">
        <f>'UniWorkforce Demonstrator Hours'!CI415</f>
        <v/>
      </c>
    </row>
    <row r="140" spans="1:38" x14ac:dyDescent="0.25">
      <c r="A140" t="str">
        <f>IF(AND(E139="",E140=""),"",IF(E140="","&lt;EOD&gt;",TEXT('UniWorkforce Demonstrator Hours'!$Y$6,"0000000")))</f>
        <v/>
      </c>
      <c r="B140" t="str">
        <f>IF(E140="","",'UniWorkforce Demonstrator Hours'!$D$4)</f>
        <v/>
      </c>
      <c r="C140" t="str">
        <f>IF(E140="","",'UniWorkforce Demonstrator Hours'!$Y$4)</f>
        <v/>
      </c>
      <c r="D140" t="str">
        <f>IF(E140="","",'UniWorkforce Demonstrator Hours'!$X$113)</f>
        <v/>
      </c>
      <c r="E140" t="str">
        <f>'UniWorkforce Demonstrator Hours'!AX416</f>
        <v/>
      </c>
      <c r="F140" t="str">
        <f>'UniWorkforce Demonstrator Hours'!AY416</f>
        <v/>
      </c>
      <c r="G140" t="str">
        <f>'UniWorkforce Demonstrator Hours'!AZ416</f>
        <v/>
      </c>
      <c r="H140" t="str">
        <f>'UniWorkforce Demonstrator Hours'!BA416</f>
        <v/>
      </c>
      <c r="I140" t="str">
        <f>'UniWorkforce Demonstrator Hours'!BB416</f>
        <v/>
      </c>
      <c r="J140" t="str">
        <f>'UniWorkforce Demonstrator Hours'!BC416</f>
        <v/>
      </c>
      <c r="K140" t="str">
        <f>'UniWorkforce Demonstrator Hours'!BD416</f>
        <v/>
      </c>
      <c r="L140" t="str">
        <f>'UniWorkforce Demonstrator Hours'!BE416</f>
        <v/>
      </c>
      <c r="M140" t="str">
        <f>'UniWorkforce Demonstrator Hours'!BF416</f>
        <v/>
      </c>
      <c r="N140" t="str">
        <f>'UniWorkforce Demonstrator Hours'!BG416</f>
        <v/>
      </c>
      <c r="O140" t="str">
        <f>'UniWorkforce Demonstrator Hours'!BH416</f>
        <v/>
      </c>
      <c r="P140" t="str">
        <f>'UniWorkforce Demonstrator Hours'!BI416</f>
        <v/>
      </c>
      <c r="Q140" t="str">
        <f>'UniWorkforce Demonstrator Hours'!BJ416</f>
        <v/>
      </c>
      <c r="R140" t="str">
        <f>'UniWorkforce Demonstrator Hours'!BK416</f>
        <v/>
      </c>
      <c r="S140" t="str">
        <f>'UniWorkforce Demonstrator Hours'!BL416</f>
        <v/>
      </c>
      <c r="T140" t="str">
        <f>'UniWorkforce Demonstrator Hours'!BM416</f>
        <v/>
      </c>
      <c r="U140" t="str">
        <f>'UniWorkforce Demonstrator Hours'!BN416</f>
        <v/>
      </c>
      <c r="V140" t="str">
        <f>'UniWorkforce Demonstrator Hours'!BO416</f>
        <v/>
      </c>
      <c r="W140" t="str">
        <f>'UniWorkforce Demonstrator Hours'!BP416</f>
        <v/>
      </c>
      <c r="X140" t="str">
        <f>'UniWorkforce Demonstrator Hours'!BQ416</f>
        <v/>
      </c>
      <c r="Y140" t="str">
        <f>'UniWorkforce Demonstrator Hours'!BR416</f>
        <v/>
      </c>
      <c r="Z140" t="str">
        <f>'UniWorkforce Demonstrator Hours'!BS416</f>
        <v/>
      </c>
      <c r="AA140" t="str">
        <f>'UniWorkforce Demonstrator Hours'!BT416</f>
        <v/>
      </c>
      <c r="AB140" t="str">
        <f>'UniWorkforce Demonstrator Hours'!BU416</f>
        <v/>
      </c>
      <c r="AC140" t="str">
        <f>'UniWorkforce Demonstrator Hours'!BV416</f>
        <v/>
      </c>
      <c r="AD140" t="str">
        <f>'UniWorkforce Demonstrator Hours'!BW416</f>
        <v/>
      </c>
      <c r="AE140" t="str">
        <f>'UniWorkforce Demonstrator Hours'!BX416</f>
        <v/>
      </c>
      <c r="AF140" t="str">
        <f>'UniWorkforce Demonstrator Hours'!BY416</f>
        <v/>
      </c>
      <c r="AG140" t="str">
        <f>'UniWorkforce Demonstrator Hours'!BZ416</f>
        <v/>
      </c>
      <c r="AH140" t="str">
        <f>'UniWorkforce Demonstrator Hours'!CA416</f>
        <v/>
      </c>
      <c r="AI140" t="str">
        <f>'UniWorkforce Demonstrator Hours'!CB416</f>
        <v/>
      </c>
      <c r="AJ140" t="str">
        <f>'UniWorkforce Demonstrator Hours'!CG416</f>
        <v/>
      </c>
      <c r="AK140" t="str">
        <f>'UniWorkforce Demonstrator Hours'!CH416</f>
        <v/>
      </c>
      <c r="AL140" t="str">
        <f>'UniWorkforce Demonstrator Hours'!CI416</f>
        <v/>
      </c>
    </row>
    <row r="141" spans="1:38" x14ac:dyDescent="0.25">
      <c r="A141" t="str">
        <f>IF(AND(E140="",E141=""),"",IF(E141="","&lt;EOD&gt;",TEXT('UniWorkforce Demonstrator Hours'!$Y$6,"0000000")))</f>
        <v/>
      </c>
      <c r="B141" t="str">
        <f>IF(E141="","",'UniWorkforce Demonstrator Hours'!$D$4)</f>
        <v/>
      </c>
      <c r="C141" t="str">
        <f>IF(E141="","",'UniWorkforce Demonstrator Hours'!$Y$4)</f>
        <v/>
      </c>
      <c r="D141" t="str">
        <f>IF(E141="","",'UniWorkforce Demonstrator Hours'!$X$113)</f>
        <v/>
      </c>
      <c r="E141" t="str">
        <f>'UniWorkforce Demonstrator Hours'!AX417</f>
        <v/>
      </c>
      <c r="F141" t="str">
        <f>'UniWorkforce Demonstrator Hours'!AY417</f>
        <v/>
      </c>
      <c r="G141" t="str">
        <f>'UniWorkforce Demonstrator Hours'!AZ417</f>
        <v/>
      </c>
      <c r="H141" t="str">
        <f>'UniWorkforce Demonstrator Hours'!BA417</f>
        <v/>
      </c>
      <c r="I141" t="str">
        <f>'UniWorkforce Demonstrator Hours'!BB417</f>
        <v/>
      </c>
      <c r="J141" t="str">
        <f>'UniWorkforce Demonstrator Hours'!BC417</f>
        <v/>
      </c>
      <c r="K141" t="str">
        <f>'UniWorkforce Demonstrator Hours'!BD417</f>
        <v/>
      </c>
      <c r="L141" t="str">
        <f>'UniWorkforce Demonstrator Hours'!BE417</f>
        <v/>
      </c>
      <c r="M141" t="str">
        <f>'UniWorkforce Demonstrator Hours'!BF417</f>
        <v/>
      </c>
      <c r="N141" t="str">
        <f>'UniWorkforce Demonstrator Hours'!BG417</f>
        <v/>
      </c>
      <c r="O141" t="str">
        <f>'UniWorkforce Demonstrator Hours'!BH417</f>
        <v/>
      </c>
      <c r="P141" t="str">
        <f>'UniWorkforce Demonstrator Hours'!BI417</f>
        <v/>
      </c>
      <c r="Q141" t="str">
        <f>'UniWorkforce Demonstrator Hours'!BJ417</f>
        <v/>
      </c>
      <c r="R141" t="str">
        <f>'UniWorkforce Demonstrator Hours'!BK417</f>
        <v/>
      </c>
      <c r="S141" t="str">
        <f>'UniWorkforce Demonstrator Hours'!BL417</f>
        <v/>
      </c>
      <c r="T141" t="str">
        <f>'UniWorkforce Demonstrator Hours'!BM417</f>
        <v/>
      </c>
      <c r="U141" t="str">
        <f>'UniWorkforce Demonstrator Hours'!BN417</f>
        <v/>
      </c>
      <c r="V141" t="str">
        <f>'UniWorkforce Demonstrator Hours'!BO417</f>
        <v/>
      </c>
      <c r="W141" t="str">
        <f>'UniWorkforce Demonstrator Hours'!BP417</f>
        <v/>
      </c>
      <c r="X141" t="str">
        <f>'UniWorkforce Demonstrator Hours'!BQ417</f>
        <v/>
      </c>
      <c r="Y141" t="str">
        <f>'UniWorkforce Demonstrator Hours'!BR417</f>
        <v/>
      </c>
      <c r="Z141" t="str">
        <f>'UniWorkforce Demonstrator Hours'!BS417</f>
        <v/>
      </c>
      <c r="AA141" t="str">
        <f>'UniWorkforce Demonstrator Hours'!BT417</f>
        <v/>
      </c>
      <c r="AB141" t="str">
        <f>'UniWorkforce Demonstrator Hours'!BU417</f>
        <v/>
      </c>
      <c r="AC141" t="str">
        <f>'UniWorkforce Demonstrator Hours'!BV417</f>
        <v/>
      </c>
      <c r="AD141" t="str">
        <f>'UniWorkforce Demonstrator Hours'!BW417</f>
        <v/>
      </c>
      <c r="AE141" t="str">
        <f>'UniWorkforce Demonstrator Hours'!BX417</f>
        <v/>
      </c>
      <c r="AF141" t="str">
        <f>'UniWorkforce Demonstrator Hours'!BY417</f>
        <v/>
      </c>
      <c r="AG141" t="str">
        <f>'UniWorkforce Demonstrator Hours'!BZ417</f>
        <v/>
      </c>
      <c r="AH141" t="str">
        <f>'UniWorkforce Demonstrator Hours'!CA417</f>
        <v/>
      </c>
      <c r="AI141" t="str">
        <f>'UniWorkforce Demonstrator Hours'!CB417</f>
        <v/>
      </c>
      <c r="AJ141" t="str">
        <f>'UniWorkforce Demonstrator Hours'!CG417</f>
        <v/>
      </c>
      <c r="AK141" t="str">
        <f>'UniWorkforce Demonstrator Hours'!CH417</f>
        <v/>
      </c>
      <c r="AL141" t="str">
        <f>'UniWorkforce Demonstrator Hours'!CI417</f>
        <v/>
      </c>
    </row>
    <row r="142" spans="1:38" x14ac:dyDescent="0.25">
      <c r="A142" t="str">
        <f>IF(AND(E141="",E142=""),"",IF(E142="","&lt;EOD&gt;",TEXT('UniWorkforce Demonstrator Hours'!$Y$6,"0000000")))</f>
        <v/>
      </c>
      <c r="B142" t="str">
        <f>IF(E142="","",'UniWorkforce Demonstrator Hours'!$D$4)</f>
        <v/>
      </c>
      <c r="C142" t="str">
        <f>IF(E142="","",'UniWorkforce Demonstrator Hours'!$Y$4)</f>
        <v/>
      </c>
      <c r="D142" t="str">
        <f>IF(E142="","",'UniWorkforce Demonstrator Hours'!$X$113)</f>
        <v/>
      </c>
      <c r="E142" t="str">
        <f>'UniWorkforce Demonstrator Hours'!AX418</f>
        <v/>
      </c>
      <c r="F142" t="str">
        <f>'UniWorkforce Demonstrator Hours'!AY418</f>
        <v/>
      </c>
      <c r="G142" t="str">
        <f>'UniWorkforce Demonstrator Hours'!AZ418</f>
        <v/>
      </c>
      <c r="H142" t="str">
        <f>'UniWorkforce Demonstrator Hours'!BA418</f>
        <v/>
      </c>
      <c r="I142" t="str">
        <f>'UniWorkforce Demonstrator Hours'!BB418</f>
        <v/>
      </c>
      <c r="J142" t="str">
        <f>'UniWorkforce Demonstrator Hours'!BC418</f>
        <v/>
      </c>
      <c r="K142" t="str">
        <f>'UniWorkforce Demonstrator Hours'!BD418</f>
        <v/>
      </c>
      <c r="L142" t="str">
        <f>'UniWorkforce Demonstrator Hours'!BE418</f>
        <v/>
      </c>
      <c r="M142" t="str">
        <f>'UniWorkforce Demonstrator Hours'!BF418</f>
        <v/>
      </c>
      <c r="N142" t="str">
        <f>'UniWorkforce Demonstrator Hours'!BG418</f>
        <v/>
      </c>
      <c r="O142" t="str">
        <f>'UniWorkforce Demonstrator Hours'!BH418</f>
        <v/>
      </c>
      <c r="P142" t="str">
        <f>'UniWorkforce Demonstrator Hours'!BI418</f>
        <v/>
      </c>
      <c r="Q142" t="str">
        <f>'UniWorkforce Demonstrator Hours'!BJ418</f>
        <v/>
      </c>
      <c r="R142" t="str">
        <f>'UniWorkforce Demonstrator Hours'!BK418</f>
        <v/>
      </c>
      <c r="S142" t="str">
        <f>'UniWorkforce Demonstrator Hours'!BL418</f>
        <v/>
      </c>
      <c r="T142" t="str">
        <f>'UniWorkforce Demonstrator Hours'!BM418</f>
        <v/>
      </c>
      <c r="U142" t="str">
        <f>'UniWorkforce Demonstrator Hours'!BN418</f>
        <v/>
      </c>
      <c r="V142" t="str">
        <f>'UniWorkforce Demonstrator Hours'!BO418</f>
        <v/>
      </c>
      <c r="W142" t="str">
        <f>'UniWorkforce Demonstrator Hours'!BP418</f>
        <v/>
      </c>
      <c r="X142" t="str">
        <f>'UniWorkforce Demonstrator Hours'!BQ418</f>
        <v/>
      </c>
      <c r="Y142" t="str">
        <f>'UniWorkforce Demonstrator Hours'!BR418</f>
        <v/>
      </c>
      <c r="Z142" t="str">
        <f>'UniWorkforce Demonstrator Hours'!BS418</f>
        <v/>
      </c>
      <c r="AA142" t="str">
        <f>'UniWorkforce Demonstrator Hours'!BT418</f>
        <v/>
      </c>
      <c r="AB142" t="str">
        <f>'UniWorkforce Demonstrator Hours'!BU418</f>
        <v/>
      </c>
      <c r="AC142" t="str">
        <f>'UniWorkforce Demonstrator Hours'!BV418</f>
        <v/>
      </c>
      <c r="AD142" t="str">
        <f>'UniWorkforce Demonstrator Hours'!BW418</f>
        <v/>
      </c>
      <c r="AE142" t="str">
        <f>'UniWorkforce Demonstrator Hours'!BX418</f>
        <v/>
      </c>
      <c r="AF142" t="str">
        <f>'UniWorkforce Demonstrator Hours'!BY418</f>
        <v/>
      </c>
      <c r="AG142" t="str">
        <f>'UniWorkforce Demonstrator Hours'!BZ418</f>
        <v/>
      </c>
      <c r="AH142" t="str">
        <f>'UniWorkforce Demonstrator Hours'!CA418</f>
        <v/>
      </c>
      <c r="AI142" t="str">
        <f>'UniWorkforce Demonstrator Hours'!CB418</f>
        <v/>
      </c>
      <c r="AJ142" t="str">
        <f>'UniWorkforce Demonstrator Hours'!CG418</f>
        <v/>
      </c>
      <c r="AK142" t="str">
        <f>'UniWorkforce Demonstrator Hours'!CH418</f>
        <v/>
      </c>
      <c r="AL142" t="str">
        <f>'UniWorkforce Demonstrator Hours'!CI418</f>
        <v/>
      </c>
    </row>
    <row r="143" spans="1:38" x14ac:dyDescent="0.25">
      <c r="A143" t="str">
        <f>IF(AND(E142="",E143=""),"",IF(E143="","&lt;EOD&gt;",TEXT('UniWorkforce Demonstrator Hours'!$Y$6,"0000000")))</f>
        <v/>
      </c>
      <c r="B143" t="str">
        <f>IF(E143="","",'UniWorkforce Demonstrator Hours'!$D$4)</f>
        <v/>
      </c>
      <c r="C143" t="str">
        <f>IF(E143="","",'UniWorkforce Demonstrator Hours'!$Y$4)</f>
        <v/>
      </c>
      <c r="D143" t="str">
        <f>IF(E143="","",'UniWorkforce Demonstrator Hours'!$X$113)</f>
        <v/>
      </c>
      <c r="E143" t="str">
        <f>'UniWorkforce Demonstrator Hours'!AX419</f>
        <v/>
      </c>
      <c r="F143" t="str">
        <f>'UniWorkforce Demonstrator Hours'!AY419</f>
        <v/>
      </c>
      <c r="G143" t="str">
        <f>'UniWorkforce Demonstrator Hours'!AZ419</f>
        <v/>
      </c>
      <c r="H143" t="str">
        <f>'UniWorkforce Demonstrator Hours'!BA419</f>
        <v/>
      </c>
      <c r="I143" t="str">
        <f>'UniWorkforce Demonstrator Hours'!BB419</f>
        <v/>
      </c>
      <c r="J143" t="str">
        <f>'UniWorkforce Demonstrator Hours'!BC419</f>
        <v/>
      </c>
      <c r="K143" t="str">
        <f>'UniWorkforce Demonstrator Hours'!BD419</f>
        <v/>
      </c>
      <c r="L143" t="str">
        <f>'UniWorkforce Demonstrator Hours'!BE419</f>
        <v/>
      </c>
      <c r="M143" t="str">
        <f>'UniWorkforce Demonstrator Hours'!BF419</f>
        <v/>
      </c>
      <c r="N143" t="str">
        <f>'UniWorkforce Demonstrator Hours'!BG419</f>
        <v/>
      </c>
      <c r="O143" t="str">
        <f>'UniWorkforce Demonstrator Hours'!BH419</f>
        <v/>
      </c>
      <c r="P143" t="str">
        <f>'UniWorkforce Demonstrator Hours'!BI419</f>
        <v/>
      </c>
      <c r="Q143" t="str">
        <f>'UniWorkforce Demonstrator Hours'!BJ419</f>
        <v/>
      </c>
      <c r="R143" t="str">
        <f>'UniWorkforce Demonstrator Hours'!BK419</f>
        <v/>
      </c>
      <c r="S143" t="str">
        <f>'UniWorkforce Demonstrator Hours'!BL419</f>
        <v/>
      </c>
      <c r="T143" t="str">
        <f>'UniWorkforce Demonstrator Hours'!BM419</f>
        <v/>
      </c>
      <c r="U143" t="str">
        <f>'UniWorkforce Demonstrator Hours'!BN419</f>
        <v/>
      </c>
      <c r="V143" t="str">
        <f>'UniWorkforce Demonstrator Hours'!BO419</f>
        <v/>
      </c>
      <c r="W143" t="str">
        <f>'UniWorkforce Demonstrator Hours'!BP419</f>
        <v/>
      </c>
      <c r="X143" t="str">
        <f>'UniWorkforce Demonstrator Hours'!BQ419</f>
        <v/>
      </c>
      <c r="Y143" t="str">
        <f>'UniWorkforce Demonstrator Hours'!BR419</f>
        <v/>
      </c>
      <c r="Z143" t="str">
        <f>'UniWorkforce Demonstrator Hours'!BS419</f>
        <v/>
      </c>
      <c r="AA143" t="str">
        <f>'UniWorkforce Demonstrator Hours'!BT419</f>
        <v/>
      </c>
      <c r="AB143" t="str">
        <f>'UniWorkforce Demonstrator Hours'!BU419</f>
        <v/>
      </c>
      <c r="AC143" t="str">
        <f>'UniWorkforce Demonstrator Hours'!BV419</f>
        <v/>
      </c>
      <c r="AD143" t="str">
        <f>'UniWorkforce Demonstrator Hours'!BW419</f>
        <v/>
      </c>
      <c r="AE143" t="str">
        <f>'UniWorkforce Demonstrator Hours'!BX419</f>
        <v/>
      </c>
      <c r="AF143" t="str">
        <f>'UniWorkforce Demonstrator Hours'!BY419</f>
        <v/>
      </c>
      <c r="AG143" t="str">
        <f>'UniWorkforce Demonstrator Hours'!BZ419</f>
        <v/>
      </c>
      <c r="AH143" t="str">
        <f>'UniWorkforce Demonstrator Hours'!CA419</f>
        <v/>
      </c>
      <c r="AI143" t="str">
        <f>'UniWorkforce Demonstrator Hours'!CB419</f>
        <v/>
      </c>
      <c r="AJ143" t="str">
        <f>'UniWorkforce Demonstrator Hours'!CG419</f>
        <v/>
      </c>
      <c r="AK143" t="str">
        <f>'UniWorkforce Demonstrator Hours'!CH419</f>
        <v/>
      </c>
      <c r="AL143" t="str">
        <f>'UniWorkforce Demonstrator Hours'!CI419</f>
        <v/>
      </c>
    </row>
    <row r="144" spans="1:38" x14ac:dyDescent="0.25">
      <c r="A144" t="str">
        <f>IF(AND(E143="",E144=""),"",IF(E144="","&lt;EOD&gt;",TEXT('UniWorkforce Demonstrator Hours'!$Y$6,"0000000")))</f>
        <v/>
      </c>
      <c r="B144" t="str">
        <f>IF(E144="","",'UniWorkforce Demonstrator Hours'!$D$4)</f>
        <v/>
      </c>
      <c r="C144" t="str">
        <f>IF(E144="","",'UniWorkforce Demonstrator Hours'!$Y$4)</f>
        <v/>
      </c>
      <c r="D144" t="str">
        <f>IF(E144="","",'UniWorkforce Demonstrator Hours'!$X$113)</f>
        <v/>
      </c>
      <c r="E144" t="str">
        <f>'UniWorkforce Demonstrator Hours'!AX420</f>
        <v/>
      </c>
      <c r="F144" t="str">
        <f>'UniWorkforce Demonstrator Hours'!AY420</f>
        <v/>
      </c>
      <c r="G144" t="str">
        <f>'UniWorkforce Demonstrator Hours'!AZ420</f>
        <v/>
      </c>
      <c r="H144" t="str">
        <f>'UniWorkforce Demonstrator Hours'!BA420</f>
        <v/>
      </c>
      <c r="I144" t="str">
        <f>'UniWorkforce Demonstrator Hours'!BB420</f>
        <v/>
      </c>
      <c r="J144" t="str">
        <f>'UniWorkforce Demonstrator Hours'!BC420</f>
        <v/>
      </c>
      <c r="K144" t="str">
        <f>'UniWorkforce Demonstrator Hours'!BD420</f>
        <v/>
      </c>
      <c r="L144" t="str">
        <f>'UniWorkforce Demonstrator Hours'!BE420</f>
        <v/>
      </c>
      <c r="M144" t="str">
        <f>'UniWorkforce Demonstrator Hours'!BF420</f>
        <v/>
      </c>
      <c r="N144" t="str">
        <f>'UniWorkforce Demonstrator Hours'!BG420</f>
        <v/>
      </c>
      <c r="O144" t="str">
        <f>'UniWorkforce Demonstrator Hours'!BH420</f>
        <v/>
      </c>
      <c r="P144" t="str">
        <f>'UniWorkforce Demonstrator Hours'!BI420</f>
        <v/>
      </c>
      <c r="Q144" t="str">
        <f>'UniWorkforce Demonstrator Hours'!BJ420</f>
        <v/>
      </c>
      <c r="R144" t="str">
        <f>'UniWorkforce Demonstrator Hours'!BK420</f>
        <v/>
      </c>
      <c r="S144" t="str">
        <f>'UniWorkforce Demonstrator Hours'!BL420</f>
        <v/>
      </c>
      <c r="T144" t="str">
        <f>'UniWorkforce Demonstrator Hours'!BM420</f>
        <v/>
      </c>
      <c r="U144" t="str">
        <f>'UniWorkforce Demonstrator Hours'!BN420</f>
        <v/>
      </c>
      <c r="V144" t="str">
        <f>'UniWorkforce Demonstrator Hours'!BO420</f>
        <v/>
      </c>
      <c r="W144" t="str">
        <f>'UniWorkforce Demonstrator Hours'!BP420</f>
        <v/>
      </c>
      <c r="X144" t="str">
        <f>'UniWorkforce Demonstrator Hours'!BQ420</f>
        <v/>
      </c>
      <c r="Y144" t="str">
        <f>'UniWorkforce Demonstrator Hours'!BR420</f>
        <v/>
      </c>
      <c r="Z144" t="str">
        <f>'UniWorkforce Demonstrator Hours'!BS420</f>
        <v/>
      </c>
      <c r="AA144" t="str">
        <f>'UniWorkforce Demonstrator Hours'!BT420</f>
        <v/>
      </c>
      <c r="AB144" t="str">
        <f>'UniWorkforce Demonstrator Hours'!BU420</f>
        <v/>
      </c>
      <c r="AC144" t="str">
        <f>'UniWorkforce Demonstrator Hours'!BV420</f>
        <v/>
      </c>
      <c r="AD144" t="str">
        <f>'UniWorkforce Demonstrator Hours'!BW420</f>
        <v/>
      </c>
      <c r="AE144" t="str">
        <f>'UniWorkforce Demonstrator Hours'!BX420</f>
        <v/>
      </c>
      <c r="AF144" t="str">
        <f>'UniWorkforce Demonstrator Hours'!BY420</f>
        <v/>
      </c>
      <c r="AG144" t="str">
        <f>'UniWorkforce Demonstrator Hours'!BZ420</f>
        <v/>
      </c>
      <c r="AH144" t="str">
        <f>'UniWorkforce Demonstrator Hours'!CA420</f>
        <v/>
      </c>
      <c r="AI144" t="str">
        <f>'UniWorkforce Demonstrator Hours'!CB420</f>
        <v/>
      </c>
      <c r="AJ144" t="str">
        <f>'UniWorkforce Demonstrator Hours'!CG420</f>
        <v/>
      </c>
      <c r="AK144" t="str">
        <f>'UniWorkforce Demonstrator Hours'!CH420</f>
        <v/>
      </c>
      <c r="AL144" t="str">
        <f>'UniWorkforce Demonstrator Hours'!CI420</f>
        <v/>
      </c>
    </row>
    <row r="145" spans="1:38" x14ac:dyDescent="0.25">
      <c r="A145" t="str">
        <f>IF(AND(E144="",E145=""),"",IF(E145="","&lt;EOD&gt;",TEXT('UniWorkforce Demonstrator Hours'!$Y$6,"0000000")))</f>
        <v/>
      </c>
      <c r="B145" t="str">
        <f>IF(E145="","",'UniWorkforce Demonstrator Hours'!$D$4)</f>
        <v/>
      </c>
      <c r="C145" t="str">
        <f>IF(E145="","",'UniWorkforce Demonstrator Hours'!$Y$4)</f>
        <v/>
      </c>
      <c r="D145" t="str">
        <f>IF(E145="","",'UniWorkforce Demonstrator Hours'!$X$113)</f>
        <v/>
      </c>
      <c r="E145" t="str">
        <f>'UniWorkforce Demonstrator Hours'!AX421</f>
        <v/>
      </c>
      <c r="F145" t="str">
        <f>'UniWorkforce Demonstrator Hours'!AY421</f>
        <v/>
      </c>
      <c r="G145" t="str">
        <f>'UniWorkforce Demonstrator Hours'!AZ421</f>
        <v/>
      </c>
      <c r="H145" t="str">
        <f>'UniWorkforce Demonstrator Hours'!BA421</f>
        <v/>
      </c>
      <c r="I145" t="str">
        <f>'UniWorkforce Demonstrator Hours'!BB421</f>
        <v/>
      </c>
      <c r="J145" t="str">
        <f>'UniWorkforce Demonstrator Hours'!BC421</f>
        <v/>
      </c>
      <c r="K145" t="str">
        <f>'UniWorkforce Demonstrator Hours'!BD421</f>
        <v/>
      </c>
      <c r="L145" t="str">
        <f>'UniWorkforce Demonstrator Hours'!BE421</f>
        <v/>
      </c>
      <c r="M145" t="str">
        <f>'UniWorkforce Demonstrator Hours'!BF421</f>
        <v/>
      </c>
      <c r="N145" t="str">
        <f>'UniWorkforce Demonstrator Hours'!BG421</f>
        <v/>
      </c>
      <c r="O145" t="str">
        <f>'UniWorkforce Demonstrator Hours'!BH421</f>
        <v/>
      </c>
      <c r="P145" t="str">
        <f>'UniWorkforce Demonstrator Hours'!BI421</f>
        <v/>
      </c>
      <c r="Q145" t="str">
        <f>'UniWorkforce Demonstrator Hours'!BJ421</f>
        <v/>
      </c>
      <c r="R145" t="str">
        <f>'UniWorkforce Demonstrator Hours'!BK421</f>
        <v/>
      </c>
      <c r="S145" t="str">
        <f>'UniWorkforce Demonstrator Hours'!BL421</f>
        <v/>
      </c>
      <c r="T145" t="str">
        <f>'UniWorkforce Demonstrator Hours'!BM421</f>
        <v/>
      </c>
      <c r="U145" t="str">
        <f>'UniWorkforce Demonstrator Hours'!BN421</f>
        <v/>
      </c>
      <c r="V145" t="str">
        <f>'UniWorkforce Demonstrator Hours'!BO421</f>
        <v/>
      </c>
      <c r="W145" t="str">
        <f>'UniWorkforce Demonstrator Hours'!BP421</f>
        <v/>
      </c>
      <c r="X145" t="str">
        <f>'UniWorkforce Demonstrator Hours'!BQ421</f>
        <v/>
      </c>
      <c r="Y145" t="str">
        <f>'UniWorkforce Demonstrator Hours'!BR421</f>
        <v/>
      </c>
      <c r="Z145" t="str">
        <f>'UniWorkforce Demonstrator Hours'!BS421</f>
        <v/>
      </c>
      <c r="AA145" t="str">
        <f>'UniWorkforce Demonstrator Hours'!BT421</f>
        <v/>
      </c>
      <c r="AB145" t="str">
        <f>'UniWorkforce Demonstrator Hours'!BU421</f>
        <v/>
      </c>
      <c r="AC145" t="str">
        <f>'UniWorkforce Demonstrator Hours'!BV421</f>
        <v/>
      </c>
      <c r="AD145" t="str">
        <f>'UniWorkforce Demonstrator Hours'!BW421</f>
        <v/>
      </c>
      <c r="AE145" t="str">
        <f>'UniWorkforce Demonstrator Hours'!BX421</f>
        <v/>
      </c>
      <c r="AF145" t="str">
        <f>'UniWorkforce Demonstrator Hours'!BY421</f>
        <v/>
      </c>
      <c r="AG145" t="str">
        <f>'UniWorkforce Demonstrator Hours'!BZ421</f>
        <v/>
      </c>
      <c r="AH145" t="str">
        <f>'UniWorkforce Demonstrator Hours'!CA421</f>
        <v/>
      </c>
      <c r="AI145" t="str">
        <f>'UniWorkforce Demonstrator Hours'!CB421</f>
        <v/>
      </c>
      <c r="AJ145" t="str">
        <f>'UniWorkforce Demonstrator Hours'!CG421</f>
        <v/>
      </c>
      <c r="AK145" t="str">
        <f>'UniWorkforce Demonstrator Hours'!CH421</f>
        <v/>
      </c>
      <c r="AL145" t="str">
        <f>'UniWorkforce Demonstrator Hours'!CI421</f>
        <v/>
      </c>
    </row>
    <row r="146" spans="1:38" x14ac:dyDescent="0.25">
      <c r="A146" t="str">
        <f>IF(AND(E145="",E146=""),"",IF(E146="","&lt;EOD&gt;",TEXT('UniWorkforce Demonstrator Hours'!$Y$6,"0000000")))</f>
        <v/>
      </c>
      <c r="B146" t="str">
        <f>IF(E146="","",'UniWorkforce Demonstrator Hours'!$D$4)</f>
        <v/>
      </c>
      <c r="C146" t="str">
        <f>IF(E146="","",'UniWorkforce Demonstrator Hours'!$Y$4)</f>
        <v/>
      </c>
      <c r="D146" t="str">
        <f>IF(E146="","",'UniWorkforce Demonstrator Hours'!$X$113)</f>
        <v/>
      </c>
      <c r="E146" t="str">
        <f>'UniWorkforce Demonstrator Hours'!AX422</f>
        <v/>
      </c>
      <c r="F146" t="str">
        <f>'UniWorkforce Demonstrator Hours'!AY422</f>
        <v/>
      </c>
      <c r="G146" t="str">
        <f>'UniWorkforce Demonstrator Hours'!AZ422</f>
        <v/>
      </c>
      <c r="H146" t="str">
        <f>'UniWorkforce Demonstrator Hours'!BA422</f>
        <v/>
      </c>
      <c r="I146" t="str">
        <f>'UniWorkforce Demonstrator Hours'!BB422</f>
        <v/>
      </c>
      <c r="J146" t="str">
        <f>'UniWorkforce Demonstrator Hours'!BC422</f>
        <v/>
      </c>
      <c r="K146" t="str">
        <f>'UniWorkforce Demonstrator Hours'!BD422</f>
        <v/>
      </c>
      <c r="L146" t="str">
        <f>'UniWorkforce Demonstrator Hours'!BE422</f>
        <v/>
      </c>
      <c r="M146" t="str">
        <f>'UniWorkforce Demonstrator Hours'!BF422</f>
        <v/>
      </c>
      <c r="N146" t="str">
        <f>'UniWorkforce Demonstrator Hours'!BG422</f>
        <v/>
      </c>
      <c r="O146" t="str">
        <f>'UniWorkforce Demonstrator Hours'!BH422</f>
        <v/>
      </c>
      <c r="P146" t="str">
        <f>'UniWorkforce Demonstrator Hours'!BI422</f>
        <v/>
      </c>
      <c r="Q146" t="str">
        <f>'UniWorkforce Demonstrator Hours'!BJ422</f>
        <v/>
      </c>
      <c r="R146" t="str">
        <f>'UniWorkforce Demonstrator Hours'!BK422</f>
        <v/>
      </c>
      <c r="S146" t="str">
        <f>'UniWorkforce Demonstrator Hours'!BL422</f>
        <v/>
      </c>
      <c r="T146" t="str">
        <f>'UniWorkforce Demonstrator Hours'!BM422</f>
        <v/>
      </c>
      <c r="U146" t="str">
        <f>'UniWorkforce Demonstrator Hours'!BN422</f>
        <v/>
      </c>
      <c r="V146" t="str">
        <f>'UniWorkforce Demonstrator Hours'!BO422</f>
        <v/>
      </c>
      <c r="W146" t="str">
        <f>'UniWorkforce Demonstrator Hours'!BP422</f>
        <v/>
      </c>
      <c r="X146" t="str">
        <f>'UniWorkforce Demonstrator Hours'!BQ422</f>
        <v/>
      </c>
      <c r="Y146" t="str">
        <f>'UniWorkforce Demonstrator Hours'!BR422</f>
        <v/>
      </c>
      <c r="Z146" t="str">
        <f>'UniWorkforce Demonstrator Hours'!BS422</f>
        <v/>
      </c>
      <c r="AA146" t="str">
        <f>'UniWorkforce Demonstrator Hours'!BT422</f>
        <v/>
      </c>
      <c r="AB146" t="str">
        <f>'UniWorkforce Demonstrator Hours'!BU422</f>
        <v/>
      </c>
      <c r="AC146" t="str">
        <f>'UniWorkforce Demonstrator Hours'!BV422</f>
        <v/>
      </c>
      <c r="AD146" t="str">
        <f>'UniWorkforce Demonstrator Hours'!BW422</f>
        <v/>
      </c>
      <c r="AE146" t="str">
        <f>'UniWorkforce Demonstrator Hours'!BX422</f>
        <v/>
      </c>
      <c r="AF146" t="str">
        <f>'UniWorkforce Demonstrator Hours'!BY422</f>
        <v/>
      </c>
      <c r="AG146" t="str">
        <f>'UniWorkforce Demonstrator Hours'!BZ422</f>
        <v/>
      </c>
      <c r="AH146" t="str">
        <f>'UniWorkforce Demonstrator Hours'!CA422</f>
        <v/>
      </c>
      <c r="AI146" t="str">
        <f>'UniWorkforce Demonstrator Hours'!CB422</f>
        <v/>
      </c>
      <c r="AJ146" t="str">
        <f>'UniWorkforce Demonstrator Hours'!CG422</f>
        <v/>
      </c>
      <c r="AK146" t="str">
        <f>'UniWorkforce Demonstrator Hours'!CH422</f>
        <v/>
      </c>
      <c r="AL146" t="str">
        <f>'UniWorkforce Demonstrator Hours'!CI422</f>
        <v/>
      </c>
    </row>
    <row r="147" spans="1:38" x14ac:dyDescent="0.25">
      <c r="A147" t="str">
        <f>IF(AND(E146="",E147=""),"",IF(E147="","&lt;EOD&gt;",TEXT('UniWorkforce Demonstrator Hours'!$Y$6,"0000000")))</f>
        <v/>
      </c>
      <c r="B147" t="str">
        <f>IF(E147="","",'UniWorkforce Demonstrator Hours'!$D$4)</f>
        <v/>
      </c>
      <c r="C147" t="str">
        <f>IF(E147="","",'UniWorkforce Demonstrator Hours'!$Y$4)</f>
        <v/>
      </c>
      <c r="D147" t="str">
        <f>IF(E147="","",'UniWorkforce Demonstrator Hours'!$X$113)</f>
        <v/>
      </c>
      <c r="E147" t="str">
        <f>'UniWorkforce Demonstrator Hours'!AX423</f>
        <v/>
      </c>
      <c r="F147" t="str">
        <f>'UniWorkforce Demonstrator Hours'!AY423</f>
        <v/>
      </c>
      <c r="G147" t="str">
        <f>'UniWorkforce Demonstrator Hours'!AZ423</f>
        <v/>
      </c>
      <c r="H147" t="str">
        <f>'UniWorkforce Demonstrator Hours'!BA423</f>
        <v/>
      </c>
      <c r="I147" t="str">
        <f>'UniWorkforce Demonstrator Hours'!BB423</f>
        <v/>
      </c>
      <c r="J147" t="str">
        <f>'UniWorkforce Demonstrator Hours'!BC423</f>
        <v/>
      </c>
      <c r="K147" t="str">
        <f>'UniWorkforce Demonstrator Hours'!BD423</f>
        <v/>
      </c>
      <c r="L147" t="str">
        <f>'UniWorkforce Demonstrator Hours'!BE423</f>
        <v/>
      </c>
      <c r="M147" t="str">
        <f>'UniWorkforce Demonstrator Hours'!BF423</f>
        <v/>
      </c>
      <c r="N147" t="str">
        <f>'UniWorkforce Demonstrator Hours'!BG423</f>
        <v/>
      </c>
      <c r="O147" t="str">
        <f>'UniWorkforce Demonstrator Hours'!BH423</f>
        <v/>
      </c>
      <c r="P147" t="str">
        <f>'UniWorkforce Demonstrator Hours'!BI423</f>
        <v/>
      </c>
      <c r="Q147" t="str">
        <f>'UniWorkforce Demonstrator Hours'!BJ423</f>
        <v/>
      </c>
      <c r="R147" t="str">
        <f>'UniWorkforce Demonstrator Hours'!BK423</f>
        <v/>
      </c>
      <c r="S147" t="str">
        <f>'UniWorkforce Demonstrator Hours'!BL423</f>
        <v/>
      </c>
      <c r="T147" t="str">
        <f>'UniWorkforce Demonstrator Hours'!BM423</f>
        <v/>
      </c>
      <c r="U147" t="str">
        <f>'UniWorkforce Demonstrator Hours'!BN423</f>
        <v/>
      </c>
      <c r="V147" t="str">
        <f>'UniWorkforce Demonstrator Hours'!BO423</f>
        <v/>
      </c>
      <c r="W147" t="str">
        <f>'UniWorkforce Demonstrator Hours'!BP423</f>
        <v/>
      </c>
      <c r="X147" t="str">
        <f>'UniWorkforce Demonstrator Hours'!BQ423</f>
        <v/>
      </c>
      <c r="Y147" t="str">
        <f>'UniWorkforce Demonstrator Hours'!BR423</f>
        <v/>
      </c>
      <c r="Z147" t="str">
        <f>'UniWorkforce Demonstrator Hours'!BS423</f>
        <v/>
      </c>
      <c r="AA147" t="str">
        <f>'UniWorkforce Demonstrator Hours'!BT423</f>
        <v/>
      </c>
      <c r="AB147" t="str">
        <f>'UniWorkforce Demonstrator Hours'!BU423</f>
        <v/>
      </c>
      <c r="AC147" t="str">
        <f>'UniWorkforce Demonstrator Hours'!BV423</f>
        <v/>
      </c>
      <c r="AD147" t="str">
        <f>'UniWorkforce Demonstrator Hours'!BW423</f>
        <v/>
      </c>
      <c r="AE147" t="str">
        <f>'UniWorkforce Demonstrator Hours'!BX423</f>
        <v/>
      </c>
      <c r="AF147" t="str">
        <f>'UniWorkforce Demonstrator Hours'!BY423</f>
        <v/>
      </c>
      <c r="AG147" t="str">
        <f>'UniWorkforce Demonstrator Hours'!BZ423</f>
        <v/>
      </c>
      <c r="AH147" t="str">
        <f>'UniWorkforce Demonstrator Hours'!CA423</f>
        <v/>
      </c>
      <c r="AI147" t="str">
        <f>'UniWorkforce Demonstrator Hours'!CB423</f>
        <v/>
      </c>
      <c r="AJ147" t="str">
        <f>'UniWorkforce Demonstrator Hours'!CG423</f>
        <v/>
      </c>
      <c r="AK147" t="str">
        <f>'UniWorkforce Demonstrator Hours'!CH423</f>
        <v/>
      </c>
      <c r="AL147" t="str">
        <f>'UniWorkforce Demonstrator Hours'!CI423</f>
        <v/>
      </c>
    </row>
    <row r="148" spans="1:38" x14ac:dyDescent="0.25">
      <c r="A148" t="str">
        <f>IF(AND(E147="",E148=""),"",IF(E148="","&lt;EOD&gt;",TEXT('UniWorkforce Demonstrator Hours'!$Y$6,"0000000")))</f>
        <v/>
      </c>
      <c r="B148" t="str">
        <f>IF(E148="","",'UniWorkforce Demonstrator Hours'!$D$4)</f>
        <v/>
      </c>
      <c r="C148" t="str">
        <f>IF(E148="","",'UniWorkforce Demonstrator Hours'!$Y$4)</f>
        <v/>
      </c>
      <c r="D148" t="str">
        <f>IF(E148="","",'UniWorkforce Demonstrator Hours'!$X$113)</f>
        <v/>
      </c>
      <c r="E148" t="str">
        <f>'UniWorkforce Demonstrator Hours'!AX424</f>
        <v/>
      </c>
      <c r="F148" t="str">
        <f>'UniWorkforce Demonstrator Hours'!AY424</f>
        <v/>
      </c>
      <c r="G148" t="str">
        <f>'UniWorkforce Demonstrator Hours'!AZ424</f>
        <v/>
      </c>
      <c r="H148" t="str">
        <f>'UniWorkforce Demonstrator Hours'!BA424</f>
        <v/>
      </c>
      <c r="I148" t="str">
        <f>'UniWorkforce Demonstrator Hours'!BB424</f>
        <v/>
      </c>
      <c r="J148" t="str">
        <f>'UniWorkforce Demonstrator Hours'!BC424</f>
        <v/>
      </c>
      <c r="K148" t="str">
        <f>'UniWorkforce Demonstrator Hours'!BD424</f>
        <v/>
      </c>
      <c r="L148" t="str">
        <f>'UniWorkforce Demonstrator Hours'!BE424</f>
        <v/>
      </c>
      <c r="M148" t="str">
        <f>'UniWorkforce Demonstrator Hours'!BF424</f>
        <v/>
      </c>
      <c r="N148" t="str">
        <f>'UniWorkforce Demonstrator Hours'!BG424</f>
        <v/>
      </c>
      <c r="O148" t="str">
        <f>'UniWorkforce Demonstrator Hours'!BH424</f>
        <v/>
      </c>
      <c r="P148" t="str">
        <f>'UniWorkforce Demonstrator Hours'!BI424</f>
        <v/>
      </c>
      <c r="Q148" t="str">
        <f>'UniWorkforce Demonstrator Hours'!BJ424</f>
        <v/>
      </c>
      <c r="R148" t="str">
        <f>'UniWorkforce Demonstrator Hours'!BK424</f>
        <v/>
      </c>
      <c r="S148" t="str">
        <f>'UniWorkforce Demonstrator Hours'!BL424</f>
        <v/>
      </c>
      <c r="T148" t="str">
        <f>'UniWorkforce Demonstrator Hours'!BM424</f>
        <v/>
      </c>
      <c r="U148" t="str">
        <f>'UniWorkforce Demonstrator Hours'!BN424</f>
        <v/>
      </c>
      <c r="V148" t="str">
        <f>'UniWorkforce Demonstrator Hours'!BO424</f>
        <v/>
      </c>
      <c r="W148" t="str">
        <f>'UniWorkforce Demonstrator Hours'!BP424</f>
        <v/>
      </c>
      <c r="X148" t="str">
        <f>'UniWorkforce Demonstrator Hours'!BQ424</f>
        <v/>
      </c>
      <c r="Y148" t="str">
        <f>'UniWorkforce Demonstrator Hours'!BR424</f>
        <v/>
      </c>
      <c r="Z148" t="str">
        <f>'UniWorkforce Demonstrator Hours'!BS424</f>
        <v/>
      </c>
      <c r="AA148" t="str">
        <f>'UniWorkforce Demonstrator Hours'!BT424</f>
        <v/>
      </c>
      <c r="AB148" t="str">
        <f>'UniWorkforce Demonstrator Hours'!BU424</f>
        <v/>
      </c>
      <c r="AC148" t="str">
        <f>'UniWorkforce Demonstrator Hours'!BV424</f>
        <v/>
      </c>
      <c r="AD148" t="str">
        <f>'UniWorkforce Demonstrator Hours'!BW424</f>
        <v/>
      </c>
      <c r="AE148" t="str">
        <f>'UniWorkforce Demonstrator Hours'!BX424</f>
        <v/>
      </c>
      <c r="AF148" t="str">
        <f>'UniWorkforce Demonstrator Hours'!BY424</f>
        <v/>
      </c>
      <c r="AG148" t="str">
        <f>'UniWorkforce Demonstrator Hours'!BZ424</f>
        <v/>
      </c>
      <c r="AH148" t="str">
        <f>'UniWorkforce Demonstrator Hours'!CA424</f>
        <v/>
      </c>
      <c r="AI148" t="str">
        <f>'UniWorkforce Demonstrator Hours'!CB424</f>
        <v/>
      </c>
      <c r="AJ148" t="str">
        <f>'UniWorkforce Demonstrator Hours'!CG424</f>
        <v/>
      </c>
      <c r="AK148" t="str">
        <f>'UniWorkforce Demonstrator Hours'!CH424</f>
        <v/>
      </c>
      <c r="AL148" t="str">
        <f>'UniWorkforce Demonstrator Hours'!CI424</f>
        <v/>
      </c>
    </row>
    <row r="149" spans="1:38" x14ac:dyDescent="0.25">
      <c r="A149" t="str">
        <f>IF(AND(E148="",E149=""),"",IF(E149="","&lt;EOD&gt;",TEXT('UniWorkforce Demonstrator Hours'!$Y$6,"0000000")))</f>
        <v/>
      </c>
      <c r="B149" t="str">
        <f>IF(E149="","",'UniWorkforce Demonstrator Hours'!$D$4)</f>
        <v/>
      </c>
      <c r="C149" t="str">
        <f>IF(E149="","",'UniWorkforce Demonstrator Hours'!$Y$4)</f>
        <v/>
      </c>
      <c r="D149" t="str">
        <f>IF(E149="","",'UniWorkforce Demonstrator Hours'!$X$113)</f>
        <v/>
      </c>
      <c r="E149" t="str">
        <f>'UniWorkforce Demonstrator Hours'!AX425</f>
        <v/>
      </c>
      <c r="F149" t="str">
        <f>'UniWorkforce Demonstrator Hours'!AY425</f>
        <v/>
      </c>
      <c r="G149" t="str">
        <f>'UniWorkforce Demonstrator Hours'!AZ425</f>
        <v/>
      </c>
      <c r="H149" t="str">
        <f>'UniWorkforce Demonstrator Hours'!BA425</f>
        <v/>
      </c>
      <c r="I149" t="str">
        <f>'UniWorkforce Demonstrator Hours'!BB425</f>
        <v/>
      </c>
      <c r="J149" t="str">
        <f>'UniWorkforce Demonstrator Hours'!BC425</f>
        <v/>
      </c>
      <c r="K149" t="str">
        <f>'UniWorkforce Demonstrator Hours'!BD425</f>
        <v/>
      </c>
      <c r="L149" t="str">
        <f>'UniWorkforce Demonstrator Hours'!BE425</f>
        <v/>
      </c>
      <c r="M149" t="str">
        <f>'UniWorkforce Demonstrator Hours'!BF425</f>
        <v/>
      </c>
      <c r="N149" t="str">
        <f>'UniWorkforce Demonstrator Hours'!BG425</f>
        <v/>
      </c>
      <c r="O149" t="str">
        <f>'UniWorkforce Demonstrator Hours'!BH425</f>
        <v/>
      </c>
      <c r="P149" t="str">
        <f>'UniWorkforce Demonstrator Hours'!BI425</f>
        <v/>
      </c>
      <c r="Q149" t="str">
        <f>'UniWorkforce Demonstrator Hours'!BJ425</f>
        <v/>
      </c>
      <c r="R149" t="str">
        <f>'UniWorkforce Demonstrator Hours'!BK425</f>
        <v/>
      </c>
      <c r="S149" t="str">
        <f>'UniWorkforce Demonstrator Hours'!BL425</f>
        <v/>
      </c>
      <c r="T149" t="str">
        <f>'UniWorkforce Demonstrator Hours'!BM425</f>
        <v/>
      </c>
      <c r="U149" t="str">
        <f>'UniWorkforce Demonstrator Hours'!BN425</f>
        <v/>
      </c>
      <c r="V149" t="str">
        <f>'UniWorkforce Demonstrator Hours'!BO425</f>
        <v/>
      </c>
      <c r="W149" t="str">
        <f>'UniWorkforce Demonstrator Hours'!BP425</f>
        <v/>
      </c>
      <c r="X149" t="str">
        <f>'UniWorkforce Demonstrator Hours'!BQ425</f>
        <v/>
      </c>
      <c r="Y149" t="str">
        <f>'UniWorkforce Demonstrator Hours'!BR425</f>
        <v/>
      </c>
      <c r="Z149" t="str">
        <f>'UniWorkforce Demonstrator Hours'!BS425</f>
        <v/>
      </c>
      <c r="AA149" t="str">
        <f>'UniWorkforce Demonstrator Hours'!BT425</f>
        <v/>
      </c>
      <c r="AB149" t="str">
        <f>'UniWorkforce Demonstrator Hours'!BU425</f>
        <v/>
      </c>
      <c r="AC149" t="str">
        <f>'UniWorkforce Demonstrator Hours'!BV425</f>
        <v/>
      </c>
      <c r="AD149" t="str">
        <f>'UniWorkforce Demonstrator Hours'!BW425</f>
        <v/>
      </c>
      <c r="AE149" t="str">
        <f>'UniWorkforce Demonstrator Hours'!BX425</f>
        <v/>
      </c>
      <c r="AF149" t="str">
        <f>'UniWorkforce Demonstrator Hours'!BY425</f>
        <v/>
      </c>
      <c r="AG149" t="str">
        <f>'UniWorkforce Demonstrator Hours'!BZ425</f>
        <v/>
      </c>
      <c r="AH149" t="str">
        <f>'UniWorkforce Demonstrator Hours'!CA425</f>
        <v/>
      </c>
      <c r="AI149" t="str">
        <f>'UniWorkforce Demonstrator Hours'!CB425</f>
        <v/>
      </c>
      <c r="AJ149" t="str">
        <f>'UniWorkforce Demonstrator Hours'!CG425</f>
        <v/>
      </c>
      <c r="AK149" t="str">
        <f>'UniWorkforce Demonstrator Hours'!CH425</f>
        <v/>
      </c>
      <c r="AL149" t="str">
        <f>'UniWorkforce Demonstrator Hours'!CI425</f>
        <v/>
      </c>
    </row>
    <row r="150" spans="1:38" x14ac:dyDescent="0.25">
      <c r="A150" t="str">
        <f>IF(AND(E149="",E150=""),"",IF(E150="","&lt;EOD&gt;",TEXT('UniWorkforce Demonstrator Hours'!$Y$6,"0000000")))</f>
        <v/>
      </c>
      <c r="B150" t="str">
        <f>IF(E150="","",'UniWorkforce Demonstrator Hours'!$D$4)</f>
        <v/>
      </c>
      <c r="C150" t="str">
        <f>IF(E150="","",'UniWorkforce Demonstrator Hours'!$Y$4)</f>
        <v/>
      </c>
      <c r="D150" t="str">
        <f>IF(E150="","",'UniWorkforce Demonstrator Hours'!$X$113)</f>
        <v/>
      </c>
      <c r="E150" t="str">
        <f>'UniWorkforce Demonstrator Hours'!AX426</f>
        <v/>
      </c>
      <c r="F150" t="str">
        <f>'UniWorkforce Demonstrator Hours'!AY426</f>
        <v/>
      </c>
      <c r="G150" t="str">
        <f>'UniWorkforce Demonstrator Hours'!AZ426</f>
        <v/>
      </c>
      <c r="H150" t="str">
        <f>'UniWorkforce Demonstrator Hours'!BA426</f>
        <v/>
      </c>
      <c r="I150" t="str">
        <f>'UniWorkforce Demonstrator Hours'!BB426</f>
        <v/>
      </c>
      <c r="J150" t="str">
        <f>'UniWorkforce Demonstrator Hours'!BC426</f>
        <v/>
      </c>
      <c r="K150" t="str">
        <f>'UniWorkforce Demonstrator Hours'!BD426</f>
        <v/>
      </c>
      <c r="L150" t="str">
        <f>'UniWorkforce Demonstrator Hours'!BE426</f>
        <v/>
      </c>
      <c r="M150" t="str">
        <f>'UniWorkforce Demonstrator Hours'!BF426</f>
        <v/>
      </c>
      <c r="N150" t="str">
        <f>'UniWorkforce Demonstrator Hours'!BG426</f>
        <v/>
      </c>
      <c r="O150" t="str">
        <f>'UniWorkforce Demonstrator Hours'!BH426</f>
        <v/>
      </c>
      <c r="P150" t="str">
        <f>'UniWorkforce Demonstrator Hours'!BI426</f>
        <v/>
      </c>
      <c r="Q150" t="str">
        <f>'UniWorkforce Demonstrator Hours'!BJ426</f>
        <v/>
      </c>
      <c r="R150" t="str">
        <f>'UniWorkforce Demonstrator Hours'!BK426</f>
        <v/>
      </c>
      <c r="S150" t="str">
        <f>'UniWorkforce Demonstrator Hours'!BL426</f>
        <v/>
      </c>
      <c r="T150" t="str">
        <f>'UniWorkforce Demonstrator Hours'!BM426</f>
        <v/>
      </c>
      <c r="U150" t="str">
        <f>'UniWorkforce Demonstrator Hours'!BN426</f>
        <v/>
      </c>
      <c r="V150" t="str">
        <f>'UniWorkforce Demonstrator Hours'!BO426</f>
        <v/>
      </c>
      <c r="W150" t="str">
        <f>'UniWorkforce Demonstrator Hours'!BP426</f>
        <v/>
      </c>
      <c r="X150" t="str">
        <f>'UniWorkforce Demonstrator Hours'!BQ426</f>
        <v/>
      </c>
      <c r="Y150" t="str">
        <f>'UniWorkforce Demonstrator Hours'!BR426</f>
        <v/>
      </c>
      <c r="Z150" t="str">
        <f>'UniWorkforce Demonstrator Hours'!BS426</f>
        <v/>
      </c>
      <c r="AA150" t="str">
        <f>'UniWorkforce Demonstrator Hours'!BT426</f>
        <v/>
      </c>
      <c r="AB150" t="str">
        <f>'UniWorkforce Demonstrator Hours'!BU426</f>
        <v/>
      </c>
      <c r="AC150" t="str">
        <f>'UniWorkforce Demonstrator Hours'!BV426</f>
        <v/>
      </c>
      <c r="AD150" t="str">
        <f>'UniWorkforce Demonstrator Hours'!BW426</f>
        <v/>
      </c>
      <c r="AE150" t="str">
        <f>'UniWorkforce Demonstrator Hours'!BX426</f>
        <v/>
      </c>
      <c r="AF150" t="str">
        <f>'UniWorkforce Demonstrator Hours'!BY426</f>
        <v/>
      </c>
      <c r="AG150" t="str">
        <f>'UniWorkforce Demonstrator Hours'!BZ426</f>
        <v/>
      </c>
      <c r="AH150" t="str">
        <f>'UniWorkforce Demonstrator Hours'!CA426</f>
        <v/>
      </c>
      <c r="AI150" t="str">
        <f>'UniWorkforce Demonstrator Hours'!CB426</f>
        <v/>
      </c>
      <c r="AJ150" t="str">
        <f>'UniWorkforce Demonstrator Hours'!CG426</f>
        <v/>
      </c>
      <c r="AK150" t="str">
        <f>'UniWorkforce Demonstrator Hours'!CH426</f>
        <v/>
      </c>
      <c r="AL150" t="str">
        <f>'UniWorkforce Demonstrator Hours'!CI426</f>
        <v/>
      </c>
    </row>
    <row r="151" spans="1:38" x14ac:dyDescent="0.25">
      <c r="A151" t="str">
        <f>IF(AND(E150="",E151=""),"",IF(E151="","&lt;EOD&gt;",TEXT('UniWorkforce Demonstrator Hours'!$Y$6,"0000000")))</f>
        <v/>
      </c>
      <c r="B151" t="str">
        <f>IF(E151="","",'UniWorkforce Demonstrator Hours'!$D$4)</f>
        <v/>
      </c>
      <c r="C151" t="str">
        <f>IF(E151="","",'UniWorkforce Demonstrator Hours'!$Y$4)</f>
        <v/>
      </c>
      <c r="D151" t="str">
        <f>IF(E151="","",'UniWorkforce Demonstrator Hours'!$X$113)</f>
        <v/>
      </c>
      <c r="E151" t="str">
        <f>'UniWorkforce Demonstrator Hours'!AX427</f>
        <v/>
      </c>
      <c r="F151" t="str">
        <f>'UniWorkforce Demonstrator Hours'!AY427</f>
        <v/>
      </c>
      <c r="G151" t="str">
        <f>'UniWorkforce Demonstrator Hours'!AZ427</f>
        <v/>
      </c>
      <c r="H151" t="str">
        <f>'UniWorkforce Demonstrator Hours'!BA427</f>
        <v/>
      </c>
      <c r="I151" t="str">
        <f>'UniWorkforce Demonstrator Hours'!BB427</f>
        <v/>
      </c>
      <c r="J151" t="str">
        <f>'UniWorkforce Demonstrator Hours'!BC427</f>
        <v/>
      </c>
      <c r="K151" t="str">
        <f>'UniWorkforce Demonstrator Hours'!BD427</f>
        <v/>
      </c>
      <c r="L151" t="str">
        <f>'UniWorkforce Demonstrator Hours'!BE427</f>
        <v/>
      </c>
      <c r="M151" t="str">
        <f>'UniWorkforce Demonstrator Hours'!BF427</f>
        <v/>
      </c>
      <c r="N151" t="str">
        <f>'UniWorkforce Demonstrator Hours'!BG427</f>
        <v/>
      </c>
      <c r="O151" t="str">
        <f>'UniWorkforce Demonstrator Hours'!BH427</f>
        <v/>
      </c>
      <c r="P151" t="str">
        <f>'UniWorkforce Demonstrator Hours'!BI427</f>
        <v/>
      </c>
      <c r="Q151" t="str">
        <f>'UniWorkforce Demonstrator Hours'!BJ427</f>
        <v/>
      </c>
      <c r="R151" t="str">
        <f>'UniWorkforce Demonstrator Hours'!BK427</f>
        <v/>
      </c>
      <c r="S151" t="str">
        <f>'UniWorkforce Demonstrator Hours'!BL427</f>
        <v/>
      </c>
      <c r="T151" t="str">
        <f>'UniWorkforce Demonstrator Hours'!BM427</f>
        <v/>
      </c>
      <c r="U151" t="str">
        <f>'UniWorkforce Demonstrator Hours'!BN427</f>
        <v/>
      </c>
      <c r="V151" t="str">
        <f>'UniWorkforce Demonstrator Hours'!BO427</f>
        <v/>
      </c>
      <c r="W151" t="str">
        <f>'UniWorkforce Demonstrator Hours'!BP427</f>
        <v/>
      </c>
      <c r="X151" t="str">
        <f>'UniWorkforce Demonstrator Hours'!BQ427</f>
        <v/>
      </c>
      <c r="Y151" t="str">
        <f>'UniWorkforce Demonstrator Hours'!BR427</f>
        <v/>
      </c>
      <c r="Z151" t="str">
        <f>'UniWorkforce Demonstrator Hours'!BS427</f>
        <v/>
      </c>
      <c r="AA151" t="str">
        <f>'UniWorkforce Demonstrator Hours'!BT427</f>
        <v/>
      </c>
      <c r="AB151" t="str">
        <f>'UniWorkforce Demonstrator Hours'!BU427</f>
        <v/>
      </c>
      <c r="AC151" t="str">
        <f>'UniWorkforce Demonstrator Hours'!BV427</f>
        <v/>
      </c>
      <c r="AD151" t="str">
        <f>'UniWorkforce Demonstrator Hours'!BW427</f>
        <v/>
      </c>
      <c r="AE151" t="str">
        <f>'UniWorkforce Demonstrator Hours'!BX427</f>
        <v/>
      </c>
      <c r="AF151" t="str">
        <f>'UniWorkforce Demonstrator Hours'!BY427</f>
        <v/>
      </c>
      <c r="AG151" t="str">
        <f>'UniWorkforce Demonstrator Hours'!BZ427</f>
        <v/>
      </c>
      <c r="AH151" t="str">
        <f>'UniWorkforce Demonstrator Hours'!CA427</f>
        <v/>
      </c>
      <c r="AI151" t="str">
        <f>'UniWorkforce Demonstrator Hours'!CB427</f>
        <v/>
      </c>
      <c r="AJ151" t="str">
        <f>'UniWorkforce Demonstrator Hours'!CG427</f>
        <v/>
      </c>
      <c r="AK151" t="str">
        <f>'UniWorkforce Demonstrator Hours'!CH427</f>
        <v/>
      </c>
      <c r="AL151" t="str">
        <f>'UniWorkforce Demonstrator Hours'!CI427</f>
        <v/>
      </c>
    </row>
    <row r="152" spans="1:38" x14ac:dyDescent="0.25">
      <c r="A152" t="str">
        <f>IF(AND(E151="",E152=""),"",IF(E152="","&lt;EOD&gt;",TEXT('UniWorkforce Demonstrator Hours'!$Y$6,"0000000")))</f>
        <v/>
      </c>
      <c r="B152" t="str">
        <f>IF(E152="","",'UniWorkforce Demonstrator Hours'!$D$4)</f>
        <v/>
      </c>
      <c r="C152" t="str">
        <f>IF(E152="","",'UniWorkforce Demonstrator Hours'!$Y$4)</f>
        <v/>
      </c>
      <c r="D152" t="str">
        <f>IF(E152="","",'UniWorkforce Demonstrator Hours'!$X$113)</f>
        <v/>
      </c>
      <c r="E152" t="str">
        <f>'UniWorkforce Demonstrator Hours'!AX428</f>
        <v/>
      </c>
      <c r="F152" t="str">
        <f>'UniWorkforce Demonstrator Hours'!AY428</f>
        <v/>
      </c>
      <c r="G152" t="str">
        <f>'UniWorkforce Demonstrator Hours'!AZ428</f>
        <v/>
      </c>
      <c r="H152" t="str">
        <f>'UniWorkforce Demonstrator Hours'!BA428</f>
        <v/>
      </c>
      <c r="I152" t="str">
        <f>'UniWorkforce Demonstrator Hours'!BB428</f>
        <v/>
      </c>
      <c r="J152" t="str">
        <f>'UniWorkforce Demonstrator Hours'!BC428</f>
        <v/>
      </c>
      <c r="K152" t="str">
        <f>'UniWorkforce Demonstrator Hours'!BD428</f>
        <v/>
      </c>
      <c r="L152" t="str">
        <f>'UniWorkforce Demonstrator Hours'!BE428</f>
        <v/>
      </c>
      <c r="M152" t="str">
        <f>'UniWorkforce Demonstrator Hours'!BF428</f>
        <v/>
      </c>
      <c r="N152" t="str">
        <f>'UniWorkforce Demonstrator Hours'!BG428</f>
        <v/>
      </c>
      <c r="O152" t="str">
        <f>'UniWorkforce Demonstrator Hours'!BH428</f>
        <v/>
      </c>
      <c r="P152" t="str">
        <f>'UniWorkforce Demonstrator Hours'!BI428</f>
        <v/>
      </c>
      <c r="Q152" t="str">
        <f>'UniWorkforce Demonstrator Hours'!BJ428</f>
        <v/>
      </c>
      <c r="R152" t="str">
        <f>'UniWorkforce Demonstrator Hours'!BK428</f>
        <v/>
      </c>
      <c r="S152" t="str">
        <f>'UniWorkforce Demonstrator Hours'!BL428</f>
        <v/>
      </c>
      <c r="T152" t="str">
        <f>'UniWorkforce Demonstrator Hours'!BM428</f>
        <v/>
      </c>
      <c r="U152" t="str">
        <f>'UniWorkforce Demonstrator Hours'!BN428</f>
        <v/>
      </c>
      <c r="V152" t="str">
        <f>'UniWorkforce Demonstrator Hours'!BO428</f>
        <v/>
      </c>
      <c r="W152" t="str">
        <f>'UniWorkforce Demonstrator Hours'!BP428</f>
        <v/>
      </c>
      <c r="X152" t="str">
        <f>'UniWorkforce Demonstrator Hours'!BQ428</f>
        <v/>
      </c>
      <c r="Y152" t="str">
        <f>'UniWorkforce Demonstrator Hours'!BR428</f>
        <v/>
      </c>
      <c r="Z152" t="str">
        <f>'UniWorkforce Demonstrator Hours'!BS428</f>
        <v/>
      </c>
      <c r="AA152" t="str">
        <f>'UniWorkforce Demonstrator Hours'!BT428</f>
        <v/>
      </c>
      <c r="AB152" t="str">
        <f>'UniWorkforce Demonstrator Hours'!BU428</f>
        <v/>
      </c>
      <c r="AC152" t="str">
        <f>'UniWorkforce Demonstrator Hours'!BV428</f>
        <v/>
      </c>
      <c r="AD152" t="str">
        <f>'UniWorkforce Demonstrator Hours'!BW428</f>
        <v/>
      </c>
      <c r="AE152" t="str">
        <f>'UniWorkforce Demonstrator Hours'!BX428</f>
        <v/>
      </c>
      <c r="AF152" t="str">
        <f>'UniWorkforce Demonstrator Hours'!BY428</f>
        <v/>
      </c>
      <c r="AG152" t="str">
        <f>'UniWorkforce Demonstrator Hours'!BZ428</f>
        <v/>
      </c>
      <c r="AH152" t="str">
        <f>'UniWorkforce Demonstrator Hours'!CA428</f>
        <v/>
      </c>
      <c r="AI152" t="str">
        <f>'UniWorkforce Demonstrator Hours'!CB428</f>
        <v/>
      </c>
      <c r="AJ152" t="str">
        <f>'UniWorkforce Demonstrator Hours'!CG428</f>
        <v/>
      </c>
      <c r="AK152" t="str">
        <f>'UniWorkforce Demonstrator Hours'!CH428</f>
        <v/>
      </c>
      <c r="AL152" t="str">
        <f>'UniWorkforce Demonstrator Hours'!CI428</f>
        <v/>
      </c>
    </row>
    <row r="153" spans="1:38" x14ac:dyDescent="0.25">
      <c r="A153" t="str">
        <f>IF(AND(E152="",E153=""),"",IF(E153="","&lt;EOD&gt;",TEXT('UniWorkforce Demonstrator Hours'!$Y$6,"0000000")))</f>
        <v/>
      </c>
      <c r="B153" t="str">
        <f>IF(E153="","",'UniWorkforce Demonstrator Hours'!$D$4)</f>
        <v/>
      </c>
      <c r="C153" t="str">
        <f>IF(E153="","",'UniWorkforce Demonstrator Hours'!$Y$4)</f>
        <v/>
      </c>
      <c r="D153" t="str">
        <f>IF(E153="","",'UniWorkforce Demonstrator Hours'!$X$113)</f>
        <v/>
      </c>
      <c r="E153" t="str">
        <f>'UniWorkforce Demonstrator Hours'!AX429</f>
        <v/>
      </c>
      <c r="F153" t="str">
        <f>'UniWorkforce Demonstrator Hours'!AY429</f>
        <v/>
      </c>
      <c r="G153" t="str">
        <f>'UniWorkforce Demonstrator Hours'!AZ429</f>
        <v/>
      </c>
      <c r="H153" t="str">
        <f>'UniWorkforce Demonstrator Hours'!BA429</f>
        <v/>
      </c>
      <c r="I153" t="str">
        <f>'UniWorkforce Demonstrator Hours'!BB429</f>
        <v/>
      </c>
      <c r="J153" t="str">
        <f>'UniWorkforce Demonstrator Hours'!BC429</f>
        <v/>
      </c>
      <c r="K153" t="str">
        <f>'UniWorkforce Demonstrator Hours'!BD429</f>
        <v/>
      </c>
      <c r="L153" t="str">
        <f>'UniWorkforce Demonstrator Hours'!BE429</f>
        <v/>
      </c>
      <c r="M153" t="str">
        <f>'UniWorkforce Demonstrator Hours'!BF429</f>
        <v/>
      </c>
      <c r="N153" t="str">
        <f>'UniWorkforce Demonstrator Hours'!BG429</f>
        <v/>
      </c>
      <c r="O153" t="str">
        <f>'UniWorkforce Demonstrator Hours'!BH429</f>
        <v/>
      </c>
      <c r="P153" t="str">
        <f>'UniWorkforce Demonstrator Hours'!BI429</f>
        <v/>
      </c>
      <c r="Q153" t="str">
        <f>'UniWorkforce Demonstrator Hours'!BJ429</f>
        <v/>
      </c>
      <c r="R153" t="str">
        <f>'UniWorkforce Demonstrator Hours'!BK429</f>
        <v/>
      </c>
      <c r="S153" t="str">
        <f>'UniWorkforce Demonstrator Hours'!BL429</f>
        <v/>
      </c>
      <c r="T153" t="str">
        <f>'UniWorkforce Demonstrator Hours'!BM429</f>
        <v/>
      </c>
      <c r="U153" t="str">
        <f>'UniWorkforce Demonstrator Hours'!BN429</f>
        <v/>
      </c>
      <c r="V153" t="str">
        <f>'UniWorkforce Demonstrator Hours'!BO429</f>
        <v/>
      </c>
      <c r="W153" t="str">
        <f>'UniWorkforce Demonstrator Hours'!BP429</f>
        <v/>
      </c>
      <c r="X153" t="str">
        <f>'UniWorkforce Demonstrator Hours'!BQ429</f>
        <v/>
      </c>
      <c r="Y153" t="str">
        <f>'UniWorkforce Demonstrator Hours'!BR429</f>
        <v/>
      </c>
      <c r="Z153" t="str">
        <f>'UniWorkforce Demonstrator Hours'!BS429</f>
        <v/>
      </c>
      <c r="AA153" t="str">
        <f>'UniWorkforce Demonstrator Hours'!BT429</f>
        <v/>
      </c>
      <c r="AB153" t="str">
        <f>'UniWorkforce Demonstrator Hours'!BU429</f>
        <v/>
      </c>
      <c r="AC153" t="str">
        <f>'UniWorkforce Demonstrator Hours'!BV429</f>
        <v/>
      </c>
      <c r="AD153" t="str">
        <f>'UniWorkforce Demonstrator Hours'!BW429</f>
        <v/>
      </c>
      <c r="AE153" t="str">
        <f>'UniWorkforce Demonstrator Hours'!BX429</f>
        <v/>
      </c>
      <c r="AF153" t="str">
        <f>'UniWorkforce Demonstrator Hours'!BY429</f>
        <v/>
      </c>
      <c r="AG153" t="str">
        <f>'UniWorkforce Demonstrator Hours'!BZ429</f>
        <v/>
      </c>
      <c r="AH153" t="str">
        <f>'UniWorkforce Demonstrator Hours'!CA429</f>
        <v/>
      </c>
      <c r="AI153" t="str">
        <f>'UniWorkforce Demonstrator Hours'!CB429</f>
        <v/>
      </c>
      <c r="AJ153" t="str">
        <f>'UniWorkforce Demonstrator Hours'!CG429</f>
        <v/>
      </c>
      <c r="AK153" t="str">
        <f>'UniWorkforce Demonstrator Hours'!CH429</f>
        <v/>
      </c>
      <c r="AL153" t="str">
        <f>'UniWorkforce Demonstrator Hours'!CI429</f>
        <v/>
      </c>
    </row>
    <row r="154" spans="1:38" x14ac:dyDescent="0.25">
      <c r="A154" t="str">
        <f>IF(AND(E153="",E154=""),"",IF(E154="","&lt;EOD&gt;",TEXT('UniWorkforce Demonstrator Hours'!$Y$6,"0000000")))</f>
        <v/>
      </c>
      <c r="B154" t="str">
        <f>IF(E154="","",'UniWorkforce Demonstrator Hours'!$D$4)</f>
        <v/>
      </c>
      <c r="C154" t="str">
        <f>IF(E154="","",'UniWorkforce Demonstrator Hours'!$Y$4)</f>
        <v/>
      </c>
      <c r="D154" t="str">
        <f>IF(E154="","",'UniWorkforce Demonstrator Hours'!$X$113)</f>
        <v/>
      </c>
      <c r="E154" t="str">
        <f>'UniWorkforce Demonstrator Hours'!AX430</f>
        <v/>
      </c>
      <c r="F154" t="str">
        <f>'UniWorkforce Demonstrator Hours'!AY430</f>
        <v/>
      </c>
      <c r="G154" t="str">
        <f>'UniWorkforce Demonstrator Hours'!AZ430</f>
        <v/>
      </c>
      <c r="H154" t="str">
        <f>'UniWorkforce Demonstrator Hours'!BA430</f>
        <v/>
      </c>
      <c r="I154" t="str">
        <f>'UniWorkforce Demonstrator Hours'!BB430</f>
        <v/>
      </c>
      <c r="J154" t="str">
        <f>'UniWorkforce Demonstrator Hours'!BC430</f>
        <v/>
      </c>
      <c r="K154" t="str">
        <f>'UniWorkforce Demonstrator Hours'!BD430</f>
        <v/>
      </c>
      <c r="L154" t="str">
        <f>'UniWorkforce Demonstrator Hours'!BE430</f>
        <v/>
      </c>
      <c r="M154" t="str">
        <f>'UniWorkforce Demonstrator Hours'!BF430</f>
        <v/>
      </c>
      <c r="N154" t="str">
        <f>'UniWorkforce Demonstrator Hours'!BG430</f>
        <v/>
      </c>
      <c r="O154" t="str">
        <f>'UniWorkforce Demonstrator Hours'!BH430</f>
        <v/>
      </c>
      <c r="P154" t="str">
        <f>'UniWorkforce Demonstrator Hours'!BI430</f>
        <v/>
      </c>
      <c r="Q154" t="str">
        <f>'UniWorkforce Demonstrator Hours'!BJ430</f>
        <v/>
      </c>
      <c r="R154" t="str">
        <f>'UniWorkforce Demonstrator Hours'!BK430</f>
        <v/>
      </c>
      <c r="S154" t="str">
        <f>'UniWorkforce Demonstrator Hours'!BL430</f>
        <v/>
      </c>
      <c r="T154" t="str">
        <f>'UniWorkforce Demonstrator Hours'!BM430</f>
        <v/>
      </c>
      <c r="U154" t="str">
        <f>'UniWorkforce Demonstrator Hours'!BN430</f>
        <v/>
      </c>
      <c r="V154" t="str">
        <f>'UniWorkforce Demonstrator Hours'!BO430</f>
        <v/>
      </c>
      <c r="W154" t="str">
        <f>'UniWorkforce Demonstrator Hours'!BP430</f>
        <v/>
      </c>
      <c r="X154" t="str">
        <f>'UniWorkforce Demonstrator Hours'!BQ430</f>
        <v/>
      </c>
      <c r="Y154" t="str">
        <f>'UniWorkforce Demonstrator Hours'!BR430</f>
        <v/>
      </c>
      <c r="Z154" t="str">
        <f>'UniWorkforce Demonstrator Hours'!BS430</f>
        <v/>
      </c>
      <c r="AA154" t="str">
        <f>'UniWorkforce Demonstrator Hours'!BT430</f>
        <v/>
      </c>
      <c r="AB154" t="str">
        <f>'UniWorkforce Demonstrator Hours'!BU430</f>
        <v/>
      </c>
      <c r="AC154" t="str">
        <f>'UniWorkforce Demonstrator Hours'!BV430</f>
        <v/>
      </c>
      <c r="AD154" t="str">
        <f>'UniWorkforce Demonstrator Hours'!BW430</f>
        <v/>
      </c>
      <c r="AE154" t="str">
        <f>'UniWorkforce Demonstrator Hours'!BX430</f>
        <v/>
      </c>
      <c r="AF154" t="str">
        <f>'UniWorkforce Demonstrator Hours'!BY430</f>
        <v/>
      </c>
      <c r="AG154" t="str">
        <f>'UniWorkforce Demonstrator Hours'!BZ430</f>
        <v/>
      </c>
      <c r="AH154" t="str">
        <f>'UniWorkforce Demonstrator Hours'!CA430</f>
        <v/>
      </c>
      <c r="AI154" t="str">
        <f>'UniWorkforce Demonstrator Hours'!CB430</f>
        <v/>
      </c>
      <c r="AJ154" t="str">
        <f>'UniWorkforce Demonstrator Hours'!CG430</f>
        <v/>
      </c>
      <c r="AK154" t="str">
        <f>'UniWorkforce Demonstrator Hours'!CH430</f>
        <v/>
      </c>
      <c r="AL154" t="str">
        <f>'UniWorkforce Demonstrator Hours'!CI430</f>
        <v/>
      </c>
    </row>
    <row r="155" spans="1:38" x14ac:dyDescent="0.25">
      <c r="A155" t="str">
        <f>IF(AND(E154="",E155=""),"",IF(E155="","&lt;EOD&gt;",TEXT('UniWorkforce Demonstrator Hours'!$Y$6,"0000000")))</f>
        <v/>
      </c>
      <c r="B155" t="str">
        <f>IF(E155="","",'UniWorkforce Demonstrator Hours'!$D$4)</f>
        <v/>
      </c>
      <c r="C155" t="str">
        <f>IF(E155="","",'UniWorkforce Demonstrator Hours'!$Y$4)</f>
        <v/>
      </c>
      <c r="D155" t="str">
        <f>IF(E155="","",'UniWorkforce Demonstrator Hours'!$X$113)</f>
        <v/>
      </c>
      <c r="E155" t="str">
        <f>'UniWorkforce Demonstrator Hours'!AX431</f>
        <v/>
      </c>
      <c r="F155" t="str">
        <f>'UniWorkforce Demonstrator Hours'!AY431</f>
        <v/>
      </c>
      <c r="G155" t="str">
        <f>'UniWorkforce Demonstrator Hours'!AZ431</f>
        <v/>
      </c>
      <c r="H155" t="str">
        <f>'UniWorkforce Demonstrator Hours'!BA431</f>
        <v/>
      </c>
      <c r="I155" t="str">
        <f>'UniWorkforce Demonstrator Hours'!BB431</f>
        <v/>
      </c>
      <c r="J155" t="str">
        <f>'UniWorkforce Demonstrator Hours'!BC431</f>
        <v/>
      </c>
      <c r="K155" t="str">
        <f>'UniWorkforce Demonstrator Hours'!BD431</f>
        <v/>
      </c>
      <c r="L155" t="str">
        <f>'UniWorkforce Demonstrator Hours'!BE431</f>
        <v/>
      </c>
      <c r="M155" t="str">
        <f>'UniWorkforce Demonstrator Hours'!BF431</f>
        <v/>
      </c>
      <c r="N155" t="str">
        <f>'UniWorkforce Demonstrator Hours'!BG431</f>
        <v/>
      </c>
      <c r="O155" t="str">
        <f>'UniWorkforce Demonstrator Hours'!BH431</f>
        <v/>
      </c>
      <c r="P155" t="str">
        <f>'UniWorkforce Demonstrator Hours'!BI431</f>
        <v/>
      </c>
      <c r="Q155" t="str">
        <f>'UniWorkforce Demonstrator Hours'!BJ431</f>
        <v/>
      </c>
      <c r="R155" t="str">
        <f>'UniWorkforce Demonstrator Hours'!BK431</f>
        <v/>
      </c>
      <c r="S155" t="str">
        <f>'UniWorkforce Demonstrator Hours'!BL431</f>
        <v/>
      </c>
      <c r="T155" t="str">
        <f>'UniWorkforce Demonstrator Hours'!BM431</f>
        <v/>
      </c>
      <c r="U155" t="str">
        <f>'UniWorkforce Demonstrator Hours'!BN431</f>
        <v/>
      </c>
      <c r="V155" t="str">
        <f>'UniWorkforce Demonstrator Hours'!BO431</f>
        <v/>
      </c>
      <c r="W155" t="str">
        <f>'UniWorkforce Demonstrator Hours'!BP431</f>
        <v/>
      </c>
      <c r="X155" t="str">
        <f>'UniWorkforce Demonstrator Hours'!BQ431</f>
        <v/>
      </c>
      <c r="Y155" t="str">
        <f>'UniWorkforce Demonstrator Hours'!BR431</f>
        <v/>
      </c>
      <c r="Z155" t="str">
        <f>'UniWorkforce Demonstrator Hours'!BS431</f>
        <v/>
      </c>
      <c r="AA155" t="str">
        <f>'UniWorkforce Demonstrator Hours'!BT431</f>
        <v/>
      </c>
      <c r="AB155" t="str">
        <f>'UniWorkforce Demonstrator Hours'!BU431</f>
        <v/>
      </c>
      <c r="AC155" t="str">
        <f>'UniWorkforce Demonstrator Hours'!BV431</f>
        <v/>
      </c>
      <c r="AD155" t="str">
        <f>'UniWorkforce Demonstrator Hours'!BW431</f>
        <v/>
      </c>
      <c r="AE155" t="str">
        <f>'UniWorkforce Demonstrator Hours'!BX431</f>
        <v/>
      </c>
      <c r="AF155" t="str">
        <f>'UniWorkforce Demonstrator Hours'!BY431</f>
        <v/>
      </c>
      <c r="AG155" t="str">
        <f>'UniWorkforce Demonstrator Hours'!BZ431</f>
        <v/>
      </c>
      <c r="AH155" t="str">
        <f>'UniWorkforce Demonstrator Hours'!CA431</f>
        <v/>
      </c>
      <c r="AI155" t="str">
        <f>'UniWorkforce Demonstrator Hours'!CB431</f>
        <v/>
      </c>
      <c r="AJ155" t="str">
        <f>'UniWorkforce Demonstrator Hours'!CG431</f>
        <v/>
      </c>
      <c r="AK155" t="str">
        <f>'UniWorkforce Demonstrator Hours'!CH431</f>
        <v/>
      </c>
      <c r="AL155" t="str">
        <f>'UniWorkforce Demonstrator Hours'!CI431</f>
        <v/>
      </c>
    </row>
    <row r="156" spans="1:38" x14ac:dyDescent="0.25">
      <c r="A156" t="str">
        <f>IF(AND(E155="",E156=""),"",IF(E156="","&lt;EOD&gt;",TEXT('UniWorkforce Demonstrator Hours'!$Y$6,"0000000")))</f>
        <v/>
      </c>
      <c r="B156" t="str">
        <f>IF(E156="","",'UniWorkforce Demonstrator Hours'!$D$4)</f>
        <v/>
      </c>
      <c r="C156" t="str">
        <f>IF(E156="","",'UniWorkforce Demonstrator Hours'!$Y$4)</f>
        <v/>
      </c>
      <c r="D156" t="str">
        <f>IF(E156="","",'UniWorkforce Demonstrator Hours'!$X$113)</f>
        <v/>
      </c>
      <c r="E156" t="str">
        <f>'UniWorkforce Demonstrator Hours'!AX432</f>
        <v/>
      </c>
      <c r="F156" t="str">
        <f>'UniWorkforce Demonstrator Hours'!AY432</f>
        <v/>
      </c>
      <c r="G156" t="str">
        <f>'UniWorkforce Demonstrator Hours'!AZ432</f>
        <v/>
      </c>
      <c r="H156" t="str">
        <f>'UniWorkforce Demonstrator Hours'!BA432</f>
        <v/>
      </c>
      <c r="I156" t="str">
        <f>'UniWorkforce Demonstrator Hours'!BB432</f>
        <v/>
      </c>
      <c r="J156" t="str">
        <f>'UniWorkforce Demonstrator Hours'!BC432</f>
        <v/>
      </c>
      <c r="K156" t="str">
        <f>'UniWorkforce Demonstrator Hours'!BD432</f>
        <v/>
      </c>
      <c r="L156" t="str">
        <f>'UniWorkforce Demonstrator Hours'!BE432</f>
        <v/>
      </c>
      <c r="M156" t="str">
        <f>'UniWorkforce Demonstrator Hours'!BF432</f>
        <v/>
      </c>
      <c r="N156" t="str">
        <f>'UniWorkforce Demonstrator Hours'!BG432</f>
        <v/>
      </c>
      <c r="O156" t="str">
        <f>'UniWorkforce Demonstrator Hours'!BH432</f>
        <v/>
      </c>
      <c r="P156" t="str">
        <f>'UniWorkforce Demonstrator Hours'!BI432</f>
        <v/>
      </c>
      <c r="Q156" t="str">
        <f>'UniWorkforce Demonstrator Hours'!BJ432</f>
        <v/>
      </c>
      <c r="R156" t="str">
        <f>'UniWorkforce Demonstrator Hours'!BK432</f>
        <v/>
      </c>
      <c r="S156" t="str">
        <f>'UniWorkforce Demonstrator Hours'!BL432</f>
        <v/>
      </c>
      <c r="T156" t="str">
        <f>'UniWorkforce Demonstrator Hours'!BM432</f>
        <v/>
      </c>
      <c r="U156" t="str">
        <f>'UniWorkforce Demonstrator Hours'!BN432</f>
        <v/>
      </c>
      <c r="V156" t="str">
        <f>'UniWorkforce Demonstrator Hours'!BO432</f>
        <v/>
      </c>
      <c r="W156" t="str">
        <f>'UniWorkforce Demonstrator Hours'!BP432</f>
        <v/>
      </c>
      <c r="X156" t="str">
        <f>'UniWorkforce Demonstrator Hours'!BQ432</f>
        <v/>
      </c>
      <c r="Y156" t="str">
        <f>'UniWorkforce Demonstrator Hours'!BR432</f>
        <v/>
      </c>
      <c r="Z156" t="str">
        <f>'UniWorkforce Demonstrator Hours'!BS432</f>
        <v/>
      </c>
      <c r="AA156" t="str">
        <f>'UniWorkforce Demonstrator Hours'!BT432</f>
        <v/>
      </c>
      <c r="AB156" t="str">
        <f>'UniWorkforce Demonstrator Hours'!BU432</f>
        <v/>
      </c>
      <c r="AC156" t="str">
        <f>'UniWorkforce Demonstrator Hours'!BV432</f>
        <v/>
      </c>
      <c r="AD156" t="str">
        <f>'UniWorkforce Demonstrator Hours'!BW432</f>
        <v/>
      </c>
      <c r="AE156" t="str">
        <f>'UniWorkforce Demonstrator Hours'!BX432</f>
        <v/>
      </c>
      <c r="AF156" t="str">
        <f>'UniWorkforce Demonstrator Hours'!BY432</f>
        <v/>
      </c>
      <c r="AG156" t="str">
        <f>'UniWorkforce Demonstrator Hours'!BZ432</f>
        <v/>
      </c>
      <c r="AH156" t="str">
        <f>'UniWorkforce Demonstrator Hours'!CA432</f>
        <v/>
      </c>
      <c r="AI156" t="str">
        <f>'UniWorkforce Demonstrator Hours'!CB432</f>
        <v/>
      </c>
      <c r="AJ156" t="str">
        <f>'UniWorkforce Demonstrator Hours'!CG432</f>
        <v/>
      </c>
      <c r="AK156" t="str">
        <f>'UniWorkforce Demonstrator Hours'!CH432</f>
        <v/>
      </c>
      <c r="AL156" t="str">
        <f>'UniWorkforce Demonstrator Hours'!CI432</f>
        <v/>
      </c>
    </row>
    <row r="157" spans="1:38" x14ac:dyDescent="0.25">
      <c r="A157" t="str">
        <f>IF(AND(E156="",E157=""),"",IF(E157="","&lt;EOD&gt;",TEXT('UniWorkforce Demonstrator Hours'!$Y$6,"0000000")))</f>
        <v/>
      </c>
      <c r="B157" t="str">
        <f>IF(E157="","",'UniWorkforce Demonstrator Hours'!$D$4)</f>
        <v/>
      </c>
      <c r="C157" t="str">
        <f>IF(E157="","",'UniWorkforce Demonstrator Hours'!$Y$4)</f>
        <v/>
      </c>
      <c r="D157" t="str">
        <f>IF(E157="","",'UniWorkforce Demonstrator Hours'!$X$113)</f>
        <v/>
      </c>
      <c r="E157" t="str">
        <f>'UniWorkforce Demonstrator Hours'!AX433</f>
        <v/>
      </c>
      <c r="F157" t="str">
        <f>'UniWorkforce Demonstrator Hours'!AY433</f>
        <v/>
      </c>
      <c r="G157" t="str">
        <f>'UniWorkforce Demonstrator Hours'!AZ433</f>
        <v/>
      </c>
      <c r="H157" t="str">
        <f>'UniWorkforce Demonstrator Hours'!BA433</f>
        <v/>
      </c>
      <c r="I157" t="str">
        <f>'UniWorkforce Demonstrator Hours'!BB433</f>
        <v/>
      </c>
      <c r="J157" t="str">
        <f>'UniWorkforce Demonstrator Hours'!BC433</f>
        <v/>
      </c>
      <c r="K157" t="str">
        <f>'UniWorkforce Demonstrator Hours'!BD433</f>
        <v/>
      </c>
      <c r="L157" t="str">
        <f>'UniWorkforce Demonstrator Hours'!BE433</f>
        <v/>
      </c>
      <c r="M157" t="str">
        <f>'UniWorkforce Demonstrator Hours'!BF433</f>
        <v/>
      </c>
      <c r="N157" t="str">
        <f>'UniWorkforce Demonstrator Hours'!BG433</f>
        <v/>
      </c>
      <c r="O157" t="str">
        <f>'UniWorkforce Demonstrator Hours'!BH433</f>
        <v/>
      </c>
      <c r="P157" t="str">
        <f>'UniWorkforce Demonstrator Hours'!BI433</f>
        <v/>
      </c>
      <c r="Q157" t="str">
        <f>'UniWorkforce Demonstrator Hours'!BJ433</f>
        <v/>
      </c>
      <c r="R157" t="str">
        <f>'UniWorkforce Demonstrator Hours'!BK433</f>
        <v/>
      </c>
      <c r="S157" t="str">
        <f>'UniWorkforce Demonstrator Hours'!BL433</f>
        <v/>
      </c>
      <c r="T157" t="str">
        <f>'UniWorkforce Demonstrator Hours'!BM433</f>
        <v/>
      </c>
      <c r="U157" t="str">
        <f>'UniWorkforce Demonstrator Hours'!BN433</f>
        <v/>
      </c>
      <c r="V157" t="str">
        <f>'UniWorkforce Demonstrator Hours'!BO433</f>
        <v/>
      </c>
      <c r="W157" t="str">
        <f>'UniWorkforce Demonstrator Hours'!BP433</f>
        <v/>
      </c>
      <c r="X157" t="str">
        <f>'UniWorkforce Demonstrator Hours'!BQ433</f>
        <v/>
      </c>
      <c r="Y157" t="str">
        <f>'UniWorkforce Demonstrator Hours'!BR433</f>
        <v/>
      </c>
      <c r="Z157" t="str">
        <f>'UniWorkforce Demonstrator Hours'!BS433</f>
        <v/>
      </c>
      <c r="AA157" t="str">
        <f>'UniWorkforce Demonstrator Hours'!BT433</f>
        <v/>
      </c>
      <c r="AB157" t="str">
        <f>'UniWorkforce Demonstrator Hours'!BU433</f>
        <v/>
      </c>
      <c r="AC157" t="str">
        <f>'UniWorkforce Demonstrator Hours'!BV433</f>
        <v/>
      </c>
      <c r="AD157" t="str">
        <f>'UniWorkforce Demonstrator Hours'!BW433</f>
        <v/>
      </c>
      <c r="AE157" t="str">
        <f>'UniWorkforce Demonstrator Hours'!BX433</f>
        <v/>
      </c>
      <c r="AF157" t="str">
        <f>'UniWorkforce Demonstrator Hours'!BY433</f>
        <v/>
      </c>
      <c r="AG157" t="str">
        <f>'UniWorkforce Demonstrator Hours'!BZ433</f>
        <v/>
      </c>
      <c r="AH157" t="str">
        <f>'UniWorkforce Demonstrator Hours'!CA433</f>
        <v/>
      </c>
      <c r="AI157" t="str">
        <f>'UniWorkforce Demonstrator Hours'!CB433</f>
        <v/>
      </c>
      <c r="AJ157" t="str">
        <f>'UniWorkforce Demonstrator Hours'!CG433</f>
        <v/>
      </c>
      <c r="AK157" t="str">
        <f>'UniWorkforce Demonstrator Hours'!CH433</f>
        <v/>
      </c>
      <c r="AL157" t="str">
        <f>'UniWorkforce Demonstrator Hours'!CI433</f>
        <v/>
      </c>
    </row>
    <row r="158" spans="1:38" x14ac:dyDescent="0.25">
      <c r="A158" t="str">
        <f>IF(AND(E157="",E158=""),"",IF(E158="","&lt;EOD&gt;",TEXT('UniWorkforce Demonstrator Hours'!$Y$6,"0000000")))</f>
        <v/>
      </c>
      <c r="B158" t="str">
        <f>IF(E158="","",'UniWorkforce Demonstrator Hours'!$D$4)</f>
        <v/>
      </c>
      <c r="C158" t="str">
        <f>IF(E158="","",'UniWorkforce Demonstrator Hours'!$Y$4)</f>
        <v/>
      </c>
      <c r="D158" t="str">
        <f>IF(E158="","",'UniWorkforce Demonstrator Hours'!$X$113)</f>
        <v/>
      </c>
      <c r="E158" t="str">
        <f>'UniWorkforce Demonstrator Hours'!AX434</f>
        <v/>
      </c>
      <c r="F158" t="str">
        <f>'UniWorkforce Demonstrator Hours'!AY434</f>
        <v/>
      </c>
      <c r="G158" t="str">
        <f>'UniWorkforce Demonstrator Hours'!AZ434</f>
        <v/>
      </c>
      <c r="H158" t="str">
        <f>'UniWorkforce Demonstrator Hours'!BA434</f>
        <v/>
      </c>
      <c r="I158" t="str">
        <f>'UniWorkforce Demonstrator Hours'!BB434</f>
        <v/>
      </c>
      <c r="J158" t="str">
        <f>'UniWorkforce Demonstrator Hours'!BC434</f>
        <v/>
      </c>
      <c r="K158" t="str">
        <f>'UniWorkforce Demonstrator Hours'!BD434</f>
        <v/>
      </c>
      <c r="L158" t="str">
        <f>'UniWorkforce Demonstrator Hours'!BE434</f>
        <v/>
      </c>
      <c r="M158" t="str">
        <f>'UniWorkforce Demonstrator Hours'!BF434</f>
        <v/>
      </c>
      <c r="N158" t="str">
        <f>'UniWorkforce Demonstrator Hours'!BG434</f>
        <v/>
      </c>
      <c r="O158" t="str">
        <f>'UniWorkforce Demonstrator Hours'!BH434</f>
        <v/>
      </c>
      <c r="P158" t="str">
        <f>'UniWorkforce Demonstrator Hours'!BI434</f>
        <v/>
      </c>
      <c r="Q158" t="str">
        <f>'UniWorkforce Demonstrator Hours'!BJ434</f>
        <v/>
      </c>
      <c r="R158" t="str">
        <f>'UniWorkforce Demonstrator Hours'!BK434</f>
        <v/>
      </c>
      <c r="S158" t="str">
        <f>'UniWorkforce Demonstrator Hours'!BL434</f>
        <v/>
      </c>
      <c r="T158" t="str">
        <f>'UniWorkforce Demonstrator Hours'!BM434</f>
        <v/>
      </c>
      <c r="U158" t="str">
        <f>'UniWorkforce Demonstrator Hours'!BN434</f>
        <v/>
      </c>
      <c r="V158" t="str">
        <f>'UniWorkforce Demonstrator Hours'!BO434</f>
        <v/>
      </c>
      <c r="W158" t="str">
        <f>'UniWorkforce Demonstrator Hours'!BP434</f>
        <v/>
      </c>
      <c r="X158" t="str">
        <f>'UniWorkforce Demonstrator Hours'!BQ434</f>
        <v/>
      </c>
      <c r="Y158" t="str">
        <f>'UniWorkforce Demonstrator Hours'!BR434</f>
        <v/>
      </c>
      <c r="Z158" t="str">
        <f>'UniWorkforce Demonstrator Hours'!BS434</f>
        <v/>
      </c>
      <c r="AA158" t="str">
        <f>'UniWorkforce Demonstrator Hours'!BT434</f>
        <v/>
      </c>
      <c r="AB158" t="str">
        <f>'UniWorkforce Demonstrator Hours'!BU434</f>
        <v/>
      </c>
      <c r="AC158" t="str">
        <f>'UniWorkforce Demonstrator Hours'!BV434</f>
        <v/>
      </c>
      <c r="AD158" t="str">
        <f>'UniWorkforce Demonstrator Hours'!BW434</f>
        <v/>
      </c>
      <c r="AE158" t="str">
        <f>'UniWorkforce Demonstrator Hours'!BX434</f>
        <v/>
      </c>
      <c r="AF158" t="str">
        <f>'UniWorkforce Demonstrator Hours'!BY434</f>
        <v/>
      </c>
      <c r="AG158" t="str">
        <f>'UniWorkforce Demonstrator Hours'!BZ434</f>
        <v/>
      </c>
      <c r="AH158" t="str">
        <f>'UniWorkforce Demonstrator Hours'!CA434</f>
        <v/>
      </c>
      <c r="AI158" t="str">
        <f>'UniWorkforce Demonstrator Hours'!CB434</f>
        <v/>
      </c>
      <c r="AJ158" t="str">
        <f>'UniWorkforce Demonstrator Hours'!CG434</f>
        <v/>
      </c>
      <c r="AK158" t="str">
        <f>'UniWorkforce Demonstrator Hours'!CH434</f>
        <v/>
      </c>
      <c r="AL158" t="str">
        <f>'UniWorkforce Demonstrator Hours'!CI434</f>
        <v/>
      </c>
    </row>
    <row r="159" spans="1:38" x14ac:dyDescent="0.25">
      <c r="A159" t="str">
        <f>IF(AND(E158="",E159=""),"",IF(E159="","&lt;EOD&gt;",TEXT('UniWorkforce Demonstrator Hours'!$Y$6,"0000000")))</f>
        <v/>
      </c>
      <c r="B159" t="str">
        <f>IF(E159="","",'UniWorkforce Demonstrator Hours'!$D$4)</f>
        <v/>
      </c>
      <c r="C159" t="str">
        <f>IF(E159="","",'UniWorkforce Demonstrator Hours'!$Y$4)</f>
        <v/>
      </c>
      <c r="D159" t="str">
        <f>IF(E159="","",'UniWorkforce Demonstrator Hours'!$X$113)</f>
        <v/>
      </c>
      <c r="E159" t="str">
        <f>'UniWorkforce Demonstrator Hours'!AX435</f>
        <v/>
      </c>
      <c r="F159" t="str">
        <f>'UniWorkforce Demonstrator Hours'!AY435</f>
        <v/>
      </c>
      <c r="G159" t="str">
        <f>'UniWorkforce Demonstrator Hours'!AZ435</f>
        <v/>
      </c>
      <c r="H159" t="str">
        <f>'UniWorkforce Demonstrator Hours'!BA435</f>
        <v/>
      </c>
      <c r="I159" t="str">
        <f>'UniWorkforce Demonstrator Hours'!BB435</f>
        <v/>
      </c>
      <c r="J159" t="str">
        <f>'UniWorkforce Demonstrator Hours'!BC435</f>
        <v/>
      </c>
      <c r="K159" t="str">
        <f>'UniWorkforce Demonstrator Hours'!BD435</f>
        <v/>
      </c>
      <c r="L159" t="str">
        <f>'UniWorkforce Demonstrator Hours'!BE435</f>
        <v/>
      </c>
      <c r="M159" t="str">
        <f>'UniWorkforce Demonstrator Hours'!BF435</f>
        <v/>
      </c>
      <c r="N159" t="str">
        <f>'UniWorkforce Demonstrator Hours'!BG435</f>
        <v/>
      </c>
      <c r="O159" t="str">
        <f>'UniWorkforce Demonstrator Hours'!BH435</f>
        <v/>
      </c>
      <c r="P159" t="str">
        <f>'UniWorkforce Demonstrator Hours'!BI435</f>
        <v/>
      </c>
      <c r="Q159" t="str">
        <f>'UniWorkforce Demonstrator Hours'!BJ435</f>
        <v/>
      </c>
      <c r="R159" t="str">
        <f>'UniWorkforce Demonstrator Hours'!BK435</f>
        <v/>
      </c>
      <c r="S159" t="str">
        <f>'UniWorkforce Demonstrator Hours'!BL435</f>
        <v/>
      </c>
      <c r="T159" t="str">
        <f>'UniWorkforce Demonstrator Hours'!BM435</f>
        <v/>
      </c>
      <c r="U159" t="str">
        <f>'UniWorkforce Demonstrator Hours'!BN435</f>
        <v/>
      </c>
      <c r="V159" t="str">
        <f>'UniWorkforce Demonstrator Hours'!BO435</f>
        <v/>
      </c>
      <c r="W159" t="str">
        <f>'UniWorkforce Demonstrator Hours'!BP435</f>
        <v/>
      </c>
      <c r="X159" t="str">
        <f>'UniWorkforce Demonstrator Hours'!BQ435</f>
        <v/>
      </c>
      <c r="Y159" t="str">
        <f>'UniWorkforce Demonstrator Hours'!BR435</f>
        <v/>
      </c>
      <c r="Z159" t="str">
        <f>'UniWorkforce Demonstrator Hours'!BS435</f>
        <v/>
      </c>
      <c r="AA159" t="str">
        <f>'UniWorkforce Demonstrator Hours'!BT435</f>
        <v/>
      </c>
      <c r="AB159" t="str">
        <f>'UniWorkforce Demonstrator Hours'!BU435</f>
        <v/>
      </c>
      <c r="AC159" t="str">
        <f>'UniWorkforce Demonstrator Hours'!BV435</f>
        <v/>
      </c>
      <c r="AD159" t="str">
        <f>'UniWorkforce Demonstrator Hours'!BW435</f>
        <v/>
      </c>
      <c r="AE159" t="str">
        <f>'UniWorkforce Demonstrator Hours'!BX435</f>
        <v/>
      </c>
      <c r="AF159" t="str">
        <f>'UniWorkforce Demonstrator Hours'!BY435</f>
        <v/>
      </c>
      <c r="AG159" t="str">
        <f>'UniWorkforce Demonstrator Hours'!BZ435</f>
        <v/>
      </c>
      <c r="AH159" t="str">
        <f>'UniWorkforce Demonstrator Hours'!CA435</f>
        <v/>
      </c>
      <c r="AI159" t="str">
        <f>'UniWorkforce Demonstrator Hours'!CB435</f>
        <v/>
      </c>
      <c r="AJ159" t="str">
        <f>'UniWorkforce Demonstrator Hours'!CG435</f>
        <v/>
      </c>
      <c r="AK159" t="str">
        <f>'UniWorkforce Demonstrator Hours'!CH435</f>
        <v/>
      </c>
      <c r="AL159" t="str">
        <f>'UniWorkforce Demonstrator Hours'!CI435</f>
        <v/>
      </c>
    </row>
    <row r="160" spans="1:38" x14ac:dyDescent="0.25">
      <c r="A160" t="str">
        <f>IF(AND(E159="",E160=""),"",IF(E160="","&lt;EOD&gt;",TEXT('UniWorkforce Demonstrator Hours'!$Y$6,"0000000")))</f>
        <v/>
      </c>
      <c r="B160" t="str">
        <f>IF(E160="","",'UniWorkforce Demonstrator Hours'!$D$4)</f>
        <v/>
      </c>
      <c r="C160" t="str">
        <f>IF(E160="","",'UniWorkforce Demonstrator Hours'!$Y$4)</f>
        <v/>
      </c>
      <c r="D160" t="str">
        <f>IF(E160="","",'UniWorkforce Demonstrator Hours'!$X$113)</f>
        <v/>
      </c>
      <c r="E160" t="str">
        <f>'UniWorkforce Demonstrator Hours'!AX436</f>
        <v/>
      </c>
      <c r="F160" t="str">
        <f>'UniWorkforce Demonstrator Hours'!AY436</f>
        <v/>
      </c>
      <c r="G160" t="str">
        <f>'UniWorkforce Demonstrator Hours'!AZ436</f>
        <v/>
      </c>
      <c r="H160" t="str">
        <f>'UniWorkforce Demonstrator Hours'!BA436</f>
        <v/>
      </c>
      <c r="I160" t="str">
        <f>'UniWorkforce Demonstrator Hours'!BB436</f>
        <v/>
      </c>
      <c r="J160" t="str">
        <f>'UniWorkforce Demonstrator Hours'!BC436</f>
        <v/>
      </c>
      <c r="K160" t="str">
        <f>'UniWorkforce Demonstrator Hours'!BD436</f>
        <v/>
      </c>
      <c r="L160" t="str">
        <f>'UniWorkforce Demonstrator Hours'!BE436</f>
        <v/>
      </c>
      <c r="M160" t="str">
        <f>'UniWorkforce Demonstrator Hours'!BF436</f>
        <v/>
      </c>
      <c r="N160" t="str">
        <f>'UniWorkforce Demonstrator Hours'!BG436</f>
        <v/>
      </c>
      <c r="O160" t="str">
        <f>'UniWorkforce Demonstrator Hours'!BH436</f>
        <v/>
      </c>
      <c r="P160" t="str">
        <f>'UniWorkforce Demonstrator Hours'!BI436</f>
        <v/>
      </c>
      <c r="Q160" t="str">
        <f>'UniWorkforce Demonstrator Hours'!BJ436</f>
        <v/>
      </c>
      <c r="R160" t="str">
        <f>'UniWorkforce Demonstrator Hours'!BK436</f>
        <v/>
      </c>
      <c r="S160" t="str">
        <f>'UniWorkforce Demonstrator Hours'!BL436</f>
        <v/>
      </c>
      <c r="T160" t="str">
        <f>'UniWorkforce Demonstrator Hours'!BM436</f>
        <v/>
      </c>
      <c r="U160" t="str">
        <f>'UniWorkforce Demonstrator Hours'!BN436</f>
        <v/>
      </c>
      <c r="V160" t="str">
        <f>'UniWorkforce Demonstrator Hours'!BO436</f>
        <v/>
      </c>
      <c r="W160" t="str">
        <f>'UniWorkforce Demonstrator Hours'!BP436</f>
        <v/>
      </c>
      <c r="X160" t="str">
        <f>'UniWorkforce Demonstrator Hours'!BQ436</f>
        <v/>
      </c>
      <c r="Y160" t="str">
        <f>'UniWorkforce Demonstrator Hours'!BR436</f>
        <v/>
      </c>
      <c r="Z160" t="str">
        <f>'UniWorkforce Demonstrator Hours'!BS436</f>
        <v/>
      </c>
      <c r="AA160" t="str">
        <f>'UniWorkforce Demonstrator Hours'!BT436</f>
        <v/>
      </c>
      <c r="AB160" t="str">
        <f>'UniWorkforce Demonstrator Hours'!BU436</f>
        <v/>
      </c>
      <c r="AC160" t="str">
        <f>'UniWorkforce Demonstrator Hours'!BV436</f>
        <v/>
      </c>
      <c r="AD160" t="str">
        <f>'UniWorkforce Demonstrator Hours'!BW436</f>
        <v/>
      </c>
      <c r="AE160" t="str">
        <f>'UniWorkforce Demonstrator Hours'!BX436</f>
        <v/>
      </c>
      <c r="AF160" t="str">
        <f>'UniWorkforce Demonstrator Hours'!BY436</f>
        <v/>
      </c>
      <c r="AG160" t="str">
        <f>'UniWorkforce Demonstrator Hours'!BZ436</f>
        <v/>
      </c>
      <c r="AH160" t="str">
        <f>'UniWorkforce Demonstrator Hours'!CA436</f>
        <v/>
      </c>
      <c r="AI160" t="str">
        <f>'UniWorkforce Demonstrator Hours'!CB436</f>
        <v/>
      </c>
      <c r="AJ160" t="str">
        <f>'UniWorkforce Demonstrator Hours'!CG436</f>
        <v/>
      </c>
      <c r="AK160" t="str">
        <f>'UniWorkforce Demonstrator Hours'!CH436</f>
        <v/>
      </c>
      <c r="AL160" t="str">
        <f>'UniWorkforce Demonstrator Hours'!CI436</f>
        <v/>
      </c>
    </row>
    <row r="161" spans="1:38" x14ac:dyDescent="0.25">
      <c r="A161" t="str">
        <f>IF(AND(E160="",E161=""),"",IF(E161="","&lt;EOD&gt;",TEXT('UniWorkforce Demonstrator Hours'!$Y$6,"0000000")))</f>
        <v/>
      </c>
      <c r="B161" t="str">
        <f>IF(E161="","",'UniWorkforce Demonstrator Hours'!$D$4)</f>
        <v/>
      </c>
      <c r="C161" t="str">
        <f>IF(E161="","",'UniWorkforce Demonstrator Hours'!$Y$4)</f>
        <v/>
      </c>
      <c r="D161" t="str">
        <f>IF(E161="","",'UniWorkforce Demonstrator Hours'!$X$113)</f>
        <v/>
      </c>
      <c r="E161" t="str">
        <f>'UniWorkforce Demonstrator Hours'!AX437</f>
        <v/>
      </c>
      <c r="F161" t="str">
        <f>'UniWorkforce Demonstrator Hours'!AY437</f>
        <v/>
      </c>
      <c r="G161" t="str">
        <f>'UniWorkforce Demonstrator Hours'!AZ437</f>
        <v/>
      </c>
      <c r="H161" t="str">
        <f>'UniWorkforce Demonstrator Hours'!BA437</f>
        <v/>
      </c>
      <c r="I161" t="str">
        <f>'UniWorkforce Demonstrator Hours'!BB437</f>
        <v/>
      </c>
      <c r="J161" t="str">
        <f>'UniWorkforce Demonstrator Hours'!BC437</f>
        <v/>
      </c>
      <c r="K161" t="str">
        <f>'UniWorkforce Demonstrator Hours'!BD437</f>
        <v/>
      </c>
      <c r="L161" t="str">
        <f>'UniWorkforce Demonstrator Hours'!BE437</f>
        <v/>
      </c>
      <c r="M161" t="str">
        <f>'UniWorkforce Demonstrator Hours'!BF437</f>
        <v/>
      </c>
      <c r="N161" t="str">
        <f>'UniWorkforce Demonstrator Hours'!BG437</f>
        <v/>
      </c>
      <c r="O161" t="str">
        <f>'UniWorkforce Demonstrator Hours'!BH437</f>
        <v/>
      </c>
      <c r="P161" t="str">
        <f>'UniWorkforce Demonstrator Hours'!BI437</f>
        <v/>
      </c>
      <c r="Q161" t="str">
        <f>'UniWorkforce Demonstrator Hours'!BJ437</f>
        <v/>
      </c>
      <c r="R161" t="str">
        <f>'UniWorkforce Demonstrator Hours'!BK437</f>
        <v/>
      </c>
      <c r="S161" t="str">
        <f>'UniWorkforce Demonstrator Hours'!BL437</f>
        <v/>
      </c>
      <c r="T161" t="str">
        <f>'UniWorkforce Demonstrator Hours'!BM437</f>
        <v/>
      </c>
      <c r="U161" t="str">
        <f>'UniWorkforce Demonstrator Hours'!BN437</f>
        <v/>
      </c>
      <c r="V161" t="str">
        <f>'UniWorkforce Demonstrator Hours'!BO437</f>
        <v/>
      </c>
      <c r="W161" t="str">
        <f>'UniWorkforce Demonstrator Hours'!BP437</f>
        <v/>
      </c>
      <c r="X161" t="str">
        <f>'UniWorkforce Demonstrator Hours'!BQ437</f>
        <v/>
      </c>
      <c r="Y161" t="str">
        <f>'UniWorkforce Demonstrator Hours'!BR437</f>
        <v/>
      </c>
      <c r="Z161" t="str">
        <f>'UniWorkforce Demonstrator Hours'!BS437</f>
        <v/>
      </c>
      <c r="AA161" t="str">
        <f>'UniWorkforce Demonstrator Hours'!BT437</f>
        <v/>
      </c>
      <c r="AB161" t="str">
        <f>'UniWorkforce Demonstrator Hours'!BU437</f>
        <v/>
      </c>
      <c r="AC161" t="str">
        <f>'UniWorkforce Demonstrator Hours'!BV437</f>
        <v/>
      </c>
      <c r="AD161" t="str">
        <f>'UniWorkforce Demonstrator Hours'!BW437</f>
        <v/>
      </c>
      <c r="AE161" t="str">
        <f>'UniWorkforce Demonstrator Hours'!BX437</f>
        <v/>
      </c>
      <c r="AF161" t="str">
        <f>'UniWorkforce Demonstrator Hours'!BY437</f>
        <v/>
      </c>
      <c r="AG161" t="str">
        <f>'UniWorkforce Demonstrator Hours'!BZ437</f>
        <v/>
      </c>
      <c r="AH161" t="str">
        <f>'UniWorkforce Demonstrator Hours'!CA437</f>
        <v/>
      </c>
      <c r="AI161" t="str">
        <f>'UniWorkforce Demonstrator Hours'!CB437</f>
        <v/>
      </c>
      <c r="AJ161" t="str">
        <f>'UniWorkforce Demonstrator Hours'!CG437</f>
        <v/>
      </c>
      <c r="AK161" t="str">
        <f>'UniWorkforce Demonstrator Hours'!CH437</f>
        <v/>
      </c>
      <c r="AL161" t="str">
        <f>'UniWorkforce Demonstrator Hours'!CI437</f>
        <v/>
      </c>
    </row>
    <row r="162" spans="1:38" x14ac:dyDescent="0.25">
      <c r="A162" t="str">
        <f>IF(AND(E161="",E162=""),"",IF(E162="","&lt;EOD&gt;",TEXT('UniWorkforce Demonstrator Hours'!$Y$6,"0000000")))</f>
        <v/>
      </c>
      <c r="B162" t="str">
        <f>IF(E162="","",'UniWorkforce Demonstrator Hours'!$D$4)</f>
        <v/>
      </c>
      <c r="C162" t="str">
        <f>IF(E162="","",'UniWorkforce Demonstrator Hours'!$Y$4)</f>
        <v/>
      </c>
      <c r="D162" t="str">
        <f>IF(E162="","",'UniWorkforce Demonstrator Hours'!$X$113)</f>
        <v/>
      </c>
      <c r="E162" t="str">
        <f>'UniWorkforce Demonstrator Hours'!AX438</f>
        <v/>
      </c>
      <c r="F162" t="str">
        <f>'UniWorkforce Demonstrator Hours'!AY438</f>
        <v/>
      </c>
      <c r="G162" t="str">
        <f>'UniWorkforce Demonstrator Hours'!AZ438</f>
        <v/>
      </c>
      <c r="H162" t="str">
        <f>'UniWorkforce Demonstrator Hours'!BA438</f>
        <v/>
      </c>
      <c r="I162" t="str">
        <f>'UniWorkforce Demonstrator Hours'!BB438</f>
        <v/>
      </c>
      <c r="J162" t="str">
        <f>'UniWorkforce Demonstrator Hours'!BC438</f>
        <v/>
      </c>
      <c r="K162" t="str">
        <f>'UniWorkforce Demonstrator Hours'!BD438</f>
        <v/>
      </c>
      <c r="L162" t="str">
        <f>'UniWorkforce Demonstrator Hours'!BE438</f>
        <v/>
      </c>
      <c r="M162" t="str">
        <f>'UniWorkforce Demonstrator Hours'!BF438</f>
        <v/>
      </c>
      <c r="N162" t="str">
        <f>'UniWorkforce Demonstrator Hours'!BG438</f>
        <v/>
      </c>
      <c r="O162" t="str">
        <f>'UniWorkforce Demonstrator Hours'!BH438</f>
        <v/>
      </c>
      <c r="P162" t="str">
        <f>'UniWorkforce Demonstrator Hours'!BI438</f>
        <v/>
      </c>
      <c r="Q162" t="str">
        <f>'UniWorkforce Demonstrator Hours'!BJ438</f>
        <v/>
      </c>
      <c r="R162" t="str">
        <f>'UniWorkforce Demonstrator Hours'!BK438</f>
        <v/>
      </c>
      <c r="S162" t="str">
        <f>'UniWorkforce Demonstrator Hours'!BL438</f>
        <v/>
      </c>
      <c r="T162" t="str">
        <f>'UniWorkforce Demonstrator Hours'!BM438</f>
        <v/>
      </c>
      <c r="U162" t="str">
        <f>'UniWorkforce Demonstrator Hours'!BN438</f>
        <v/>
      </c>
      <c r="V162" t="str">
        <f>'UniWorkforce Demonstrator Hours'!BO438</f>
        <v/>
      </c>
      <c r="W162" t="str">
        <f>'UniWorkforce Demonstrator Hours'!BP438</f>
        <v/>
      </c>
      <c r="X162" t="str">
        <f>'UniWorkforce Demonstrator Hours'!BQ438</f>
        <v/>
      </c>
      <c r="Y162" t="str">
        <f>'UniWorkforce Demonstrator Hours'!BR438</f>
        <v/>
      </c>
      <c r="Z162" t="str">
        <f>'UniWorkforce Demonstrator Hours'!BS438</f>
        <v/>
      </c>
      <c r="AA162" t="str">
        <f>'UniWorkforce Demonstrator Hours'!BT438</f>
        <v/>
      </c>
      <c r="AB162" t="str">
        <f>'UniWorkforce Demonstrator Hours'!BU438</f>
        <v/>
      </c>
      <c r="AC162" t="str">
        <f>'UniWorkforce Demonstrator Hours'!BV438</f>
        <v/>
      </c>
      <c r="AD162" t="str">
        <f>'UniWorkforce Demonstrator Hours'!BW438</f>
        <v/>
      </c>
      <c r="AE162" t="str">
        <f>'UniWorkforce Demonstrator Hours'!BX438</f>
        <v/>
      </c>
      <c r="AF162" t="str">
        <f>'UniWorkforce Demonstrator Hours'!BY438</f>
        <v/>
      </c>
      <c r="AG162" t="str">
        <f>'UniWorkforce Demonstrator Hours'!BZ438</f>
        <v/>
      </c>
      <c r="AH162" t="str">
        <f>'UniWorkforce Demonstrator Hours'!CA438</f>
        <v/>
      </c>
      <c r="AI162" t="str">
        <f>'UniWorkforce Demonstrator Hours'!CB438</f>
        <v/>
      </c>
      <c r="AJ162" t="str">
        <f>'UniWorkforce Demonstrator Hours'!CG438</f>
        <v/>
      </c>
      <c r="AK162" t="str">
        <f>'UniWorkforce Demonstrator Hours'!CH438</f>
        <v/>
      </c>
      <c r="AL162" t="str">
        <f>'UniWorkforce Demonstrator Hours'!CI438</f>
        <v/>
      </c>
    </row>
    <row r="163" spans="1:38" x14ac:dyDescent="0.25">
      <c r="A163" t="str">
        <f>IF(AND(E162="",E163=""),"",IF(E163="","&lt;EOD&gt;",TEXT('UniWorkforce Demonstrator Hours'!$Y$6,"0000000")))</f>
        <v/>
      </c>
      <c r="B163" t="str">
        <f>IF(E163="","",'UniWorkforce Demonstrator Hours'!$D$4)</f>
        <v/>
      </c>
      <c r="C163" t="str">
        <f>IF(E163="","",'UniWorkforce Demonstrator Hours'!$Y$4)</f>
        <v/>
      </c>
      <c r="D163" t="str">
        <f>IF(E163="","",'UniWorkforce Demonstrator Hours'!$X$113)</f>
        <v/>
      </c>
      <c r="E163" t="str">
        <f>'UniWorkforce Demonstrator Hours'!AX439</f>
        <v/>
      </c>
      <c r="F163" t="str">
        <f>'UniWorkforce Demonstrator Hours'!AY439</f>
        <v/>
      </c>
      <c r="G163" t="str">
        <f>'UniWorkforce Demonstrator Hours'!AZ439</f>
        <v/>
      </c>
      <c r="H163" t="str">
        <f>'UniWorkforce Demonstrator Hours'!BA439</f>
        <v/>
      </c>
      <c r="I163" t="str">
        <f>'UniWorkforce Demonstrator Hours'!BB439</f>
        <v/>
      </c>
      <c r="J163" t="str">
        <f>'UniWorkforce Demonstrator Hours'!BC439</f>
        <v/>
      </c>
      <c r="K163" t="str">
        <f>'UniWorkforce Demonstrator Hours'!BD439</f>
        <v/>
      </c>
      <c r="L163" t="str">
        <f>'UniWorkforce Demonstrator Hours'!BE439</f>
        <v/>
      </c>
      <c r="M163" t="str">
        <f>'UniWorkforce Demonstrator Hours'!BF439</f>
        <v/>
      </c>
      <c r="N163" t="str">
        <f>'UniWorkforce Demonstrator Hours'!BG439</f>
        <v/>
      </c>
      <c r="O163" t="str">
        <f>'UniWorkforce Demonstrator Hours'!BH439</f>
        <v/>
      </c>
      <c r="P163" t="str">
        <f>'UniWorkforce Demonstrator Hours'!BI439</f>
        <v/>
      </c>
      <c r="Q163" t="str">
        <f>'UniWorkforce Demonstrator Hours'!BJ439</f>
        <v/>
      </c>
      <c r="R163" t="str">
        <f>'UniWorkforce Demonstrator Hours'!BK439</f>
        <v/>
      </c>
      <c r="S163" t="str">
        <f>'UniWorkforce Demonstrator Hours'!BL439</f>
        <v/>
      </c>
      <c r="T163" t="str">
        <f>'UniWorkforce Demonstrator Hours'!BM439</f>
        <v/>
      </c>
      <c r="U163" t="str">
        <f>'UniWorkforce Demonstrator Hours'!BN439</f>
        <v/>
      </c>
      <c r="V163" t="str">
        <f>'UniWorkforce Demonstrator Hours'!BO439</f>
        <v/>
      </c>
      <c r="W163" t="str">
        <f>'UniWorkforce Demonstrator Hours'!BP439</f>
        <v/>
      </c>
      <c r="X163" t="str">
        <f>'UniWorkforce Demonstrator Hours'!BQ439</f>
        <v/>
      </c>
      <c r="Y163" t="str">
        <f>'UniWorkforce Demonstrator Hours'!BR439</f>
        <v/>
      </c>
      <c r="Z163" t="str">
        <f>'UniWorkforce Demonstrator Hours'!BS439</f>
        <v/>
      </c>
      <c r="AA163" t="str">
        <f>'UniWorkforce Demonstrator Hours'!BT439</f>
        <v/>
      </c>
      <c r="AB163" t="str">
        <f>'UniWorkforce Demonstrator Hours'!BU439</f>
        <v/>
      </c>
      <c r="AC163" t="str">
        <f>'UniWorkforce Demonstrator Hours'!BV439</f>
        <v/>
      </c>
      <c r="AD163" t="str">
        <f>'UniWorkforce Demonstrator Hours'!BW439</f>
        <v/>
      </c>
      <c r="AE163" t="str">
        <f>'UniWorkforce Demonstrator Hours'!BX439</f>
        <v/>
      </c>
      <c r="AF163" t="str">
        <f>'UniWorkforce Demonstrator Hours'!BY439</f>
        <v/>
      </c>
      <c r="AG163" t="str">
        <f>'UniWorkforce Demonstrator Hours'!BZ439</f>
        <v/>
      </c>
      <c r="AH163" t="str">
        <f>'UniWorkforce Demonstrator Hours'!CA439</f>
        <v/>
      </c>
      <c r="AI163" t="str">
        <f>'UniWorkforce Demonstrator Hours'!CB439</f>
        <v/>
      </c>
      <c r="AJ163" t="str">
        <f>'UniWorkforce Demonstrator Hours'!CG439</f>
        <v/>
      </c>
      <c r="AK163" t="str">
        <f>'UniWorkforce Demonstrator Hours'!CH439</f>
        <v/>
      </c>
      <c r="AL163" t="str">
        <f>'UniWorkforce Demonstrator Hours'!CI439</f>
        <v/>
      </c>
    </row>
    <row r="164" spans="1:38" x14ac:dyDescent="0.25">
      <c r="A164" t="str">
        <f>IF(AND(E163="",E164=""),"",IF(E164="","&lt;EOD&gt;",TEXT('UniWorkforce Demonstrator Hours'!$Y$6,"0000000")))</f>
        <v/>
      </c>
      <c r="B164" t="str">
        <f>IF(E164="","",'UniWorkforce Demonstrator Hours'!$D$4)</f>
        <v/>
      </c>
      <c r="C164" t="str">
        <f>IF(E164="","",'UniWorkforce Demonstrator Hours'!$Y$4)</f>
        <v/>
      </c>
      <c r="D164" t="str">
        <f>IF(E164="","",'UniWorkforce Demonstrator Hours'!$X$113)</f>
        <v/>
      </c>
      <c r="E164" t="str">
        <f>'UniWorkforce Demonstrator Hours'!AX440</f>
        <v/>
      </c>
      <c r="F164" t="str">
        <f>'UniWorkforce Demonstrator Hours'!AY440</f>
        <v/>
      </c>
      <c r="G164" t="str">
        <f>'UniWorkforce Demonstrator Hours'!AZ440</f>
        <v/>
      </c>
      <c r="H164" t="str">
        <f>'UniWorkforce Demonstrator Hours'!BA440</f>
        <v/>
      </c>
      <c r="I164" t="str">
        <f>'UniWorkforce Demonstrator Hours'!BB440</f>
        <v/>
      </c>
      <c r="J164" t="str">
        <f>'UniWorkforce Demonstrator Hours'!BC440</f>
        <v/>
      </c>
      <c r="K164" t="str">
        <f>'UniWorkforce Demonstrator Hours'!BD440</f>
        <v/>
      </c>
      <c r="L164" t="str">
        <f>'UniWorkforce Demonstrator Hours'!BE440</f>
        <v/>
      </c>
      <c r="M164" t="str">
        <f>'UniWorkforce Demonstrator Hours'!BF440</f>
        <v/>
      </c>
      <c r="N164" t="str">
        <f>'UniWorkforce Demonstrator Hours'!BG440</f>
        <v/>
      </c>
      <c r="O164" t="str">
        <f>'UniWorkforce Demonstrator Hours'!BH440</f>
        <v/>
      </c>
      <c r="P164" t="str">
        <f>'UniWorkforce Demonstrator Hours'!BI440</f>
        <v/>
      </c>
      <c r="Q164" t="str">
        <f>'UniWorkforce Demonstrator Hours'!BJ440</f>
        <v/>
      </c>
      <c r="R164" t="str">
        <f>'UniWorkforce Demonstrator Hours'!BK440</f>
        <v/>
      </c>
      <c r="S164" t="str">
        <f>'UniWorkforce Demonstrator Hours'!BL440</f>
        <v/>
      </c>
      <c r="T164" t="str">
        <f>'UniWorkforce Demonstrator Hours'!BM440</f>
        <v/>
      </c>
      <c r="U164" t="str">
        <f>'UniWorkforce Demonstrator Hours'!BN440</f>
        <v/>
      </c>
      <c r="V164" t="str">
        <f>'UniWorkforce Demonstrator Hours'!BO440</f>
        <v/>
      </c>
      <c r="W164" t="str">
        <f>'UniWorkforce Demonstrator Hours'!BP440</f>
        <v/>
      </c>
      <c r="X164" t="str">
        <f>'UniWorkforce Demonstrator Hours'!BQ440</f>
        <v/>
      </c>
      <c r="Y164" t="str">
        <f>'UniWorkforce Demonstrator Hours'!BR440</f>
        <v/>
      </c>
      <c r="Z164" t="str">
        <f>'UniWorkforce Demonstrator Hours'!BS440</f>
        <v/>
      </c>
      <c r="AA164" t="str">
        <f>'UniWorkforce Demonstrator Hours'!BT440</f>
        <v/>
      </c>
      <c r="AB164" t="str">
        <f>'UniWorkforce Demonstrator Hours'!BU440</f>
        <v/>
      </c>
      <c r="AC164" t="str">
        <f>'UniWorkforce Demonstrator Hours'!BV440</f>
        <v/>
      </c>
      <c r="AD164" t="str">
        <f>'UniWorkforce Demonstrator Hours'!BW440</f>
        <v/>
      </c>
      <c r="AE164" t="str">
        <f>'UniWorkforce Demonstrator Hours'!BX440</f>
        <v/>
      </c>
      <c r="AF164" t="str">
        <f>'UniWorkforce Demonstrator Hours'!BY440</f>
        <v/>
      </c>
      <c r="AG164" t="str">
        <f>'UniWorkforce Demonstrator Hours'!BZ440</f>
        <v/>
      </c>
      <c r="AH164" t="str">
        <f>'UniWorkforce Demonstrator Hours'!CA440</f>
        <v/>
      </c>
      <c r="AI164" t="str">
        <f>'UniWorkforce Demonstrator Hours'!CB440</f>
        <v/>
      </c>
      <c r="AJ164" t="str">
        <f>'UniWorkforce Demonstrator Hours'!CG440</f>
        <v/>
      </c>
      <c r="AK164" t="str">
        <f>'UniWorkforce Demonstrator Hours'!CH440</f>
        <v/>
      </c>
      <c r="AL164" t="str">
        <f>'UniWorkforce Demonstrator Hours'!CI440</f>
        <v/>
      </c>
    </row>
    <row r="165" spans="1:38" x14ac:dyDescent="0.25">
      <c r="A165" t="str">
        <f>IF(AND(E164="",E165=""),"",IF(E165="","&lt;EOD&gt;",TEXT('UniWorkforce Demonstrator Hours'!$Y$6,"0000000")))</f>
        <v/>
      </c>
      <c r="B165" t="str">
        <f>IF(E165="","",'UniWorkforce Demonstrator Hours'!$D$4)</f>
        <v/>
      </c>
      <c r="C165" t="str">
        <f>IF(E165="","",'UniWorkforce Demonstrator Hours'!$Y$4)</f>
        <v/>
      </c>
      <c r="D165" t="str">
        <f>IF(E165="","",'UniWorkforce Demonstrator Hours'!$X$113)</f>
        <v/>
      </c>
      <c r="E165" t="str">
        <f>'UniWorkforce Demonstrator Hours'!AX441</f>
        <v/>
      </c>
      <c r="F165" t="str">
        <f>'UniWorkforce Demonstrator Hours'!AY441</f>
        <v/>
      </c>
      <c r="G165" t="str">
        <f>'UniWorkforce Demonstrator Hours'!AZ441</f>
        <v/>
      </c>
      <c r="H165" t="str">
        <f>'UniWorkforce Demonstrator Hours'!BA441</f>
        <v/>
      </c>
      <c r="I165" t="str">
        <f>'UniWorkforce Demonstrator Hours'!BB441</f>
        <v/>
      </c>
      <c r="J165" t="str">
        <f>'UniWorkforce Demonstrator Hours'!BC441</f>
        <v/>
      </c>
      <c r="K165" t="str">
        <f>'UniWorkforce Demonstrator Hours'!BD441</f>
        <v/>
      </c>
      <c r="L165" t="str">
        <f>'UniWorkforce Demonstrator Hours'!BE441</f>
        <v/>
      </c>
      <c r="M165" t="str">
        <f>'UniWorkforce Demonstrator Hours'!BF441</f>
        <v/>
      </c>
      <c r="N165" t="str">
        <f>'UniWorkforce Demonstrator Hours'!BG441</f>
        <v/>
      </c>
      <c r="O165" t="str">
        <f>'UniWorkforce Demonstrator Hours'!BH441</f>
        <v/>
      </c>
      <c r="P165" t="str">
        <f>'UniWorkforce Demonstrator Hours'!BI441</f>
        <v/>
      </c>
      <c r="Q165" t="str">
        <f>'UniWorkforce Demonstrator Hours'!BJ441</f>
        <v/>
      </c>
      <c r="R165" t="str">
        <f>'UniWorkforce Demonstrator Hours'!BK441</f>
        <v/>
      </c>
      <c r="S165" t="str">
        <f>'UniWorkforce Demonstrator Hours'!BL441</f>
        <v/>
      </c>
      <c r="T165" t="str">
        <f>'UniWorkforce Demonstrator Hours'!BM441</f>
        <v/>
      </c>
      <c r="U165" t="str">
        <f>'UniWorkforce Demonstrator Hours'!BN441</f>
        <v/>
      </c>
      <c r="V165" t="str">
        <f>'UniWorkforce Demonstrator Hours'!BO441</f>
        <v/>
      </c>
      <c r="W165" t="str">
        <f>'UniWorkforce Demonstrator Hours'!BP441</f>
        <v/>
      </c>
      <c r="X165" t="str">
        <f>'UniWorkforce Demonstrator Hours'!BQ441</f>
        <v/>
      </c>
      <c r="Y165" t="str">
        <f>'UniWorkforce Demonstrator Hours'!BR441</f>
        <v/>
      </c>
      <c r="Z165" t="str">
        <f>'UniWorkforce Demonstrator Hours'!BS441</f>
        <v/>
      </c>
      <c r="AA165" t="str">
        <f>'UniWorkforce Demonstrator Hours'!BT441</f>
        <v/>
      </c>
      <c r="AB165" t="str">
        <f>'UniWorkforce Demonstrator Hours'!BU441</f>
        <v/>
      </c>
      <c r="AC165" t="str">
        <f>'UniWorkforce Demonstrator Hours'!BV441</f>
        <v/>
      </c>
      <c r="AD165" t="str">
        <f>'UniWorkforce Demonstrator Hours'!BW441</f>
        <v/>
      </c>
      <c r="AE165" t="str">
        <f>'UniWorkforce Demonstrator Hours'!BX441</f>
        <v/>
      </c>
      <c r="AF165" t="str">
        <f>'UniWorkforce Demonstrator Hours'!BY441</f>
        <v/>
      </c>
      <c r="AG165" t="str">
        <f>'UniWorkforce Demonstrator Hours'!BZ441</f>
        <v/>
      </c>
      <c r="AH165" t="str">
        <f>'UniWorkforce Demonstrator Hours'!CA441</f>
        <v/>
      </c>
      <c r="AI165" t="str">
        <f>'UniWorkforce Demonstrator Hours'!CB441</f>
        <v/>
      </c>
      <c r="AJ165" t="str">
        <f>'UniWorkforce Demonstrator Hours'!CG441</f>
        <v/>
      </c>
      <c r="AK165" t="str">
        <f>'UniWorkforce Demonstrator Hours'!CH441</f>
        <v/>
      </c>
      <c r="AL165" t="str">
        <f>'UniWorkforce Demonstrator Hours'!CI441</f>
        <v/>
      </c>
    </row>
    <row r="166" spans="1:38" x14ac:dyDescent="0.25">
      <c r="A166" t="str">
        <f>IF(AND(E165="",E166=""),"",IF(E166="","&lt;EOD&gt;",TEXT('UniWorkforce Demonstrator Hours'!$Y$6,"0000000")))</f>
        <v/>
      </c>
      <c r="B166" t="str">
        <f>IF(E166="","",'UniWorkforce Demonstrator Hours'!$D$4)</f>
        <v/>
      </c>
      <c r="C166" t="str">
        <f>IF(E166="","",'UniWorkforce Demonstrator Hours'!$Y$4)</f>
        <v/>
      </c>
      <c r="D166" t="str">
        <f>IF(E166="","",'UniWorkforce Demonstrator Hours'!$X$113)</f>
        <v/>
      </c>
      <c r="E166" t="str">
        <f>'UniWorkforce Demonstrator Hours'!AX442</f>
        <v/>
      </c>
      <c r="F166" t="str">
        <f>'UniWorkforce Demonstrator Hours'!AY442</f>
        <v/>
      </c>
      <c r="G166" t="str">
        <f>'UniWorkforce Demonstrator Hours'!AZ442</f>
        <v/>
      </c>
      <c r="H166" t="str">
        <f>'UniWorkforce Demonstrator Hours'!BA442</f>
        <v/>
      </c>
      <c r="I166" t="str">
        <f>'UniWorkforce Demonstrator Hours'!BB442</f>
        <v/>
      </c>
      <c r="J166" t="str">
        <f>'UniWorkforce Demonstrator Hours'!BC442</f>
        <v/>
      </c>
      <c r="K166" t="str">
        <f>'UniWorkforce Demonstrator Hours'!BD442</f>
        <v/>
      </c>
      <c r="L166" t="str">
        <f>'UniWorkforce Demonstrator Hours'!BE442</f>
        <v/>
      </c>
      <c r="M166" t="str">
        <f>'UniWorkforce Demonstrator Hours'!BF442</f>
        <v/>
      </c>
      <c r="N166" t="str">
        <f>'UniWorkforce Demonstrator Hours'!BG442</f>
        <v/>
      </c>
      <c r="O166" t="str">
        <f>'UniWorkforce Demonstrator Hours'!BH442</f>
        <v/>
      </c>
      <c r="P166" t="str">
        <f>'UniWorkforce Demonstrator Hours'!BI442</f>
        <v/>
      </c>
      <c r="Q166" t="str">
        <f>'UniWorkforce Demonstrator Hours'!BJ442</f>
        <v/>
      </c>
      <c r="R166" t="str">
        <f>'UniWorkforce Demonstrator Hours'!BK442</f>
        <v/>
      </c>
      <c r="S166" t="str">
        <f>'UniWorkforce Demonstrator Hours'!BL442</f>
        <v/>
      </c>
      <c r="T166" t="str">
        <f>'UniWorkforce Demonstrator Hours'!BM442</f>
        <v/>
      </c>
      <c r="U166" t="str">
        <f>'UniWorkforce Demonstrator Hours'!BN442</f>
        <v/>
      </c>
      <c r="V166" t="str">
        <f>'UniWorkforce Demonstrator Hours'!BO442</f>
        <v/>
      </c>
      <c r="W166" t="str">
        <f>'UniWorkforce Demonstrator Hours'!BP442</f>
        <v/>
      </c>
      <c r="X166" t="str">
        <f>'UniWorkforce Demonstrator Hours'!BQ442</f>
        <v/>
      </c>
      <c r="Y166" t="str">
        <f>'UniWorkforce Demonstrator Hours'!BR442</f>
        <v/>
      </c>
      <c r="Z166" t="str">
        <f>'UniWorkforce Demonstrator Hours'!BS442</f>
        <v/>
      </c>
      <c r="AA166" t="str">
        <f>'UniWorkforce Demonstrator Hours'!BT442</f>
        <v/>
      </c>
      <c r="AB166" t="str">
        <f>'UniWorkforce Demonstrator Hours'!BU442</f>
        <v/>
      </c>
      <c r="AC166" t="str">
        <f>'UniWorkforce Demonstrator Hours'!BV442</f>
        <v/>
      </c>
      <c r="AD166" t="str">
        <f>'UniWorkforce Demonstrator Hours'!BW442</f>
        <v/>
      </c>
      <c r="AE166" t="str">
        <f>'UniWorkforce Demonstrator Hours'!BX442</f>
        <v/>
      </c>
      <c r="AF166" t="str">
        <f>'UniWorkforce Demonstrator Hours'!BY442</f>
        <v/>
      </c>
      <c r="AG166" t="str">
        <f>'UniWorkforce Demonstrator Hours'!BZ442</f>
        <v/>
      </c>
      <c r="AH166" t="str">
        <f>'UniWorkforce Demonstrator Hours'!CA442</f>
        <v/>
      </c>
      <c r="AI166" t="str">
        <f>'UniWorkforce Demonstrator Hours'!CB442</f>
        <v/>
      </c>
      <c r="AJ166" t="str">
        <f>'UniWorkforce Demonstrator Hours'!CG442</f>
        <v/>
      </c>
      <c r="AK166" t="str">
        <f>'UniWorkforce Demonstrator Hours'!CH442</f>
        <v/>
      </c>
      <c r="AL166" t="str">
        <f>'UniWorkforce Demonstrator Hours'!CI442</f>
        <v/>
      </c>
    </row>
    <row r="167" spans="1:38" x14ac:dyDescent="0.25">
      <c r="A167" t="str">
        <f>IF(AND(E166="",E167=""),"",IF(E167="","&lt;EOD&gt;",TEXT('UniWorkforce Demonstrator Hours'!$Y$6,"0000000")))</f>
        <v/>
      </c>
      <c r="B167" t="str">
        <f>IF(E167="","",'UniWorkforce Demonstrator Hours'!$D$4)</f>
        <v/>
      </c>
      <c r="C167" t="str">
        <f>IF(E167="","",'UniWorkforce Demonstrator Hours'!$Y$4)</f>
        <v/>
      </c>
      <c r="D167" t="str">
        <f>IF(E167="","",'UniWorkforce Demonstrator Hours'!$X$113)</f>
        <v/>
      </c>
      <c r="E167" t="str">
        <f>'UniWorkforce Demonstrator Hours'!AX443</f>
        <v/>
      </c>
      <c r="F167" t="str">
        <f>'UniWorkforce Demonstrator Hours'!AY443</f>
        <v/>
      </c>
      <c r="G167" t="str">
        <f>'UniWorkforce Demonstrator Hours'!AZ443</f>
        <v/>
      </c>
      <c r="H167" t="str">
        <f>'UniWorkforce Demonstrator Hours'!BA443</f>
        <v/>
      </c>
      <c r="I167" t="str">
        <f>'UniWorkforce Demonstrator Hours'!BB443</f>
        <v/>
      </c>
      <c r="J167" t="str">
        <f>'UniWorkforce Demonstrator Hours'!BC443</f>
        <v/>
      </c>
      <c r="K167" t="str">
        <f>'UniWorkforce Demonstrator Hours'!BD443</f>
        <v/>
      </c>
      <c r="L167" t="str">
        <f>'UniWorkforce Demonstrator Hours'!BE443</f>
        <v/>
      </c>
      <c r="M167" t="str">
        <f>'UniWorkforce Demonstrator Hours'!BF443</f>
        <v/>
      </c>
      <c r="N167" t="str">
        <f>'UniWorkforce Demonstrator Hours'!BG443</f>
        <v/>
      </c>
      <c r="O167" t="str">
        <f>'UniWorkforce Demonstrator Hours'!BH443</f>
        <v/>
      </c>
      <c r="P167" t="str">
        <f>'UniWorkforce Demonstrator Hours'!BI443</f>
        <v/>
      </c>
      <c r="Q167" t="str">
        <f>'UniWorkforce Demonstrator Hours'!BJ443</f>
        <v/>
      </c>
      <c r="R167" t="str">
        <f>'UniWorkforce Demonstrator Hours'!BK443</f>
        <v/>
      </c>
      <c r="S167" t="str">
        <f>'UniWorkforce Demonstrator Hours'!BL443</f>
        <v/>
      </c>
      <c r="T167" t="str">
        <f>'UniWorkforce Demonstrator Hours'!BM443</f>
        <v/>
      </c>
      <c r="U167" t="str">
        <f>'UniWorkforce Demonstrator Hours'!BN443</f>
        <v/>
      </c>
      <c r="V167" t="str">
        <f>'UniWorkforce Demonstrator Hours'!BO443</f>
        <v/>
      </c>
      <c r="W167" t="str">
        <f>'UniWorkforce Demonstrator Hours'!BP443</f>
        <v/>
      </c>
      <c r="X167" t="str">
        <f>'UniWorkforce Demonstrator Hours'!BQ443</f>
        <v/>
      </c>
      <c r="Y167" t="str">
        <f>'UniWorkforce Demonstrator Hours'!BR443</f>
        <v/>
      </c>
      <c r="Z167" t="str">
        <f>'UniWorkforce Demonstrator Hours'!BS443</f>
        <v/>
      </c>
      <c r="AA167" t="str">
        <f>'UniWorkforce Demonstrator Hours'!BT443</f>
        <v/>
      </c>
      <c r="AB167" t="str">
        <f>'UniWorkforce Demonstrator Hours'!BU443</f>
        <v/>
      </c>
      <c r="AC167" t="str">
        <f>'UniWorkforce Demonstrator Hours'!BV443</f>
        <v/>
      </c>
      <c r="AD167" t="str">
        <f>'UniWorkforce Demonstrator Hours'!BW443</f>
        <v/>
      </c>
      <c r="AE167" t="str">
        <f>'UniWorkforce Demonstrator Hours'!BX443</f>
        <v/>
      </c>
      <c r="AF167" t="str">
        <f>'UniWorkforce Demonstrator Hours'!BY443</f>
        <v/>
      </c>
      <c r="AG167" t="str">
        <f>'UniWorkforce Demonstrator Hours'!BZ443</f>
        <v/>
      </c>
      <c r="AH167" t="str">
        <f>'UniWorkforce Demonstrator Hours'!CA443</f>
        <v/>
      </c>
      <c r="AI167" t="str">
        <f>'UniWorkforce Demonstrator Hours'!CB443</f>
        <v/>
      </c>
      <c r="AJ167" t="str">
        <f>'UniWorkforce Demonstrator Hours'!CG443</f>
        <v/>
      </c>
      <c r="AK167" t="str">
        <f>'UniWorkforce Demonstrator Hours'!CH443</f>
        <v/>
      </c>
      <c r="AL167" t="str">
        <f>'UniWorkforce Demonstrator Hours'!CI443</f>
        <v/>
      </c>
    </row>
    <row r="168" spans="1:38" x14ac:dyDescent="0.25">
      <c r="A168" t="str">
        <f>IF(AND(E167="",E168=""),"",IF(E168="","&lt;EOD&gt;",TEXT('UniWorkforce Demonstrator Hours'!$Y$6,"0000000")))</f>
        <v/>
      </c>
      <c r="B168" t="str">
        <f>IF(E168="","",'UniWorkforce Demonstrator Hours'!$D$4)</f>
        <v/>
      </c>
      <c r="C168" t="str">
        <f>IF(E168="","",'UniWorkforce Demonstrator Hours'!$Y$4)</f>
        <v/>
      </c>
      <c r="D168" t="str">
        <f>IF(E168="","",'UniWorkforce Demonstrator Hours'!$X$113)</f>
        <v/>
      </c>
      <c r="E168" t="str">
        <f>'UniWorkforce Demonstrator Hours'!AX444</f>
        <v/>
      </c>
      <c r="F168" t="str">
        <f>'UniWorkforce Demonstrator Hours'!AY444</f>
        <v/>
      </c>
      <c r="G168" t="str">
        <f>'UniWorkforce Demonstrator Hours'!AZ444</f>
        <v/>
      </c>
      <c r="H168" t="str">
        <f>'UniWorkforce Demonstrator Hours'!BA444</f>
        <v/>
      </c>
      <c r="I168" t="str">
        <f>'UniWorkforce Demonstrator Hours'!BB444</f>
        <v/>
      </c>
      <c r="J168" t="str">
        <f>'UniWorkforce Demonstrator Hours'!BC444</f>
        <v/>
      </c>
      <c r="K168" t="str">
        <f>'UniWorkforce Demonstrator Hours'!BD444</f>
        <v/>
      </c>
      <c r="L168" t="str">
        <f>'UniWorkforce Demonstrator Hours'!BE444</f>
        <v/>
      </c>
      <c r="M168" t="str">
        <f>'UniWorkforce Demonstrator Hours'!BF444</f>
        <v/>
      </c>
      <c r="N168" t="str">
        <f>'UniWorkforce Demonstrator Hours'!BG444</f>
        <v/>
      </c>
      <c r="O168" t="str">
        <f>'UniWorkforce Demonstrator Hours'!BH444</f>
        <v/>
      </c>
      <c r="P168" t="str">
        <f>'UniWorkforce Demonstrator Hours'!BI444</f>
        <v/>
      </c>
      <c r="Q168" t="str">
        <f>'UniWorkforce Demonstrator Hours'!BJ444</f>
        <v/>
      </c>
      <c r="R168" t="str">
        <f>'UniWorkforce Demonstrator Hours'!BK444</f>
        <v/>
      </c>
      <c r="S168" t="str">
        <f>'UniWorkforce Demonstrator Hours'!BL444</f>
        <v/>
      </c>
      <c r="T168" t="str">
        <f>'UniWorkforce Demonstrator Hours'!BM444</f>
        <v/>
      </c>
      <c r="U168" t="str">
        <f>'UniWorkforce Demonstrator Hours'!BN444</f>
        <v/>
      </c>
      <c r="V168" t="str">
        <f>'UniWorkforce Demonstrator Hours'!BO444</f>
        <v/>
      </c>
      <c r="W168" t="str">
        <f>'UniWorkforce Demonstrator Hours'!BP444</f>
        <v/>
      </c>
      <c r="X168" t="str">
        <f>'UniWorkforce Demonstrator Hours'!BQ444</f>
        <v/>
      </c>
      <c r="Y168" t="str">
        <f>'UniWorkforce Demonstrator Hours'!BR444</f>
        <v/>
      </c>
      <c r="Z168" t="str">
        <f>'UniWorkforce Demonstrator Hours'!BS444</f>
        <v/>
      </c>
      <c r="AA168" t="str">
        <f>'UniWorkforce Demonstrator Hours'!BT444</f>
        <v/>
      </c>
      <c r="AB168" t="str">
        <f>'UniWorkforce Demonstrator Hours'!BU444</f>
        <v/>
      </c>
      <c r="AC168" t="str">
        <f>'UniWorkforce Demonstrator Hours'!BV444</f>
        <v/>
      </c>
      <c r="AD168" t="str">
        <f>'UniWorkforce Demonstrator Hours'!BW444</f>
        <v/>
      </c>
      <c r="AE168" t="str">
        <f>'UniWorkforce Demonstrator Hours'!BX444</f>
        <v/>
      </c>
      <c r="AF168" t="str">
        <f>'UniWorkforce Demonstrator Hours'!BY444</f>
        <v/>
      </c>
      <c r="AG168" t="str">
        <f>'UniWorkforce Demonstrator Hours'!BZ444</f>
        <v/>
      </c>
      <c r="AH168" t="str">
        <f>'UniWorkforce Demonstrator Hours'!CA444</f>
        <v/>
      </c>
      <c r="AI168" t="str">
        <f>'UniWorkforce Demonstrator Hours'!CB444</f>
        <v/>
      </c>
      <c r="AJ168" t="str">
        <f>'UniWorkforce Demonstrator Hours'!CG444</f>
        <v/>
      </c>
      <c r="AK168" t="str">
        <f>'UniWorkforce Demonstrator Hours'!CH444</f>
        <v/>
      </c>
      <c r="AL168" t="str">
        <f>'UniWorkforce Demonstrator Hours'!CI444</f>
        <v/>
      </c>
    </row>
    <row r="169" spans="1:38" x14ac:dyDescent="0.25">
      <c r="A169" t="str">
        <f>IF(AND(E168="",E169=""),"",IF(E169="","&lt;EOD&gt;",TEXT('UniWorkforce Demonstrator Hours'!$Y$6,"0000000")))</f>
        <v/>
      </c>
      <c r="B169" t="str">
        <f>IF(E169="","",'UniWorkforce Demonstrator Hours'!$D$4)</f>
        <v/>
      </c>
      <c r="C169" t="str">
        <f>IF(E169="","",'UniWorkforce Demonstrator Hours'!$Y$4)</f>
        <v/>
      </c>
      <c r="D169" t="str">
        <f>IF(E169="","",'UniWorkforce Demonstrator Hours'!$X$113)</f>
        <v/>
      </c>
      <c r="E169" t="str">
        <f>'UniWorkforce Demonstrator Hours'!AX445</f>
        <v/>
      </c>
      <c r="F169" t="str">
        <f>'UniWorkforce Demonstrator Hours'!AY445</f>
        <v/>
      </c>
      <c r="G169" t="str">
        <f>'UniWorkforce Demonstrator Hours'!AZ445</f>
        <v/>
      </c>
      <c r="H169" t="str">
        <f>'UniWorkforce Demonstrator Hours'!BA445</f>
        <v/>
      </c>
      <c r="I169" t="str">
        <f>'UniWorkforce Demonstrator Hours'!BB445</f>
        <v/>
      </c>
      <c r="J169" t="str">
        <f>'UniWorkforce Demonstrator Hours'!BC445</f>
        <v/>
      </c>
      <c r="K169" t="str">
        <f>'UniWorkforce Demonstrator Hours'!BD445</f>
        <v/>
      </c>
      <c r="L169" t="str">
        <f>'UniWorkforce Demonstrator Hours'!BE445</f>
        <v/>
      </c>
      <c r="M169" t="str">
        <f>'UniWorkforce Demonstrator Hours'!BF445</f>
        <v/>
      </c>
      <c r="N169" t="str">
        <f>'UniWorkforce Demonstrator Hours'!BG445</f>
        <v/>
      </c>
      <c r="O169" t="str">
        <f>'UniWorkforce Demonstrator Hours'!BH445</f>
        <v/>
      </c>
      <c r="P169" t="str">
        <f>'UniWorkforce Demonstrator Hours'!BI445</f>
        <v/>
      </c>
      <c r="Q169" t="str">
        <f>'UniWorkforce Demonstrator Hours'!BJ445</f>
        <v/>
      </c>
      <c r="R169" t="str">
        <f>'UniWorkforce Demonstrator Hours'!BK445</f>
        <v/>
      </c>
      <c r="S169" t="str">
        <f>'UniWorkforce Demonstrator Hours'!BL445</f>
        <v/>
      </c>
      <c r="T169" t="str">
        <f>'UniWorkforce Demonstrator Hours'!BM445</f>
        <v/>
      </c>
      <c r="U169" t="str">
        <f>'UniWorkforce Demonstrator Hours'!BN445</f>
        <v/>
      </c>
      <c r="V169" t="str">
        <f>'UniWorkforce Demonstrator Hours'!BO445</f>
        <v/>
      </c>
      <c r="W169" t="str">
        <f>'UniWorkforce Demonstrator Hours'!BP445</f>
        <v/>
      </c>
      <c r="X169" t="str">
        <f>'UniWorkforce Demonstrator Hours'!BQ445</f>
        <v/>
      </c>
      <c r="Y169" t="str">
        <f>'UniWorkforce Demonstrator Hours'!BR445</f>
        <v/>
      </c>
      <c r="Z169" t="str">
        <f>'UniWorkforce Demonstrator Hours'!BS445</f>
        <v/>
      </c>
      <c r="AA169" t="str">
        <f>'UniWorkforce Demonstrator Hours'!BT445</f>
        <v/>
      </c>
      <c r="AB169" t="str">
        <f>'UniWorkforce Demonstrator Hours'!BU445</f>
        <v/>
      </c>
      <c r="AC169" t="str">
        <f>'UniWorkforce Demonstrator Hours'!BV445</f>
        <v/>
      </c>
      <c r="AD169" t="str">
        <f>'UniWorkforce Demonstrator Hours'!BW445</f>
        <v/>
      </c>
      <c r="AE169" t="str">
        <f>'UniWorkforce Demonstrator Hours'!BX445</f>
        <v/>
      </c>
      <c r="AF169" t="str">
        <f>'UniWorkforce Demonstrator Hours'!BY445</f>
        <v/>
      </c>
      <c r="AG169" t="str">
        <f>'UniWorkforce Demonstrator Hours'!BZ445</f>
        <v/>
      </c>
      <c r="AH169" t="str">
        <f>'UniWorkforce Demonstrator Hours'!CA445</f>
        <v/>
      </c>
      <c r="AI169" t="str">
        <f>'UniWorkforce Demonstrator Hours'!CB445</f>
        <v/>
      </c>
      <c r="AJ169" t="str">
        <f>'UniWorkforce Demonstrator Hours'!CG445</f>
        <v/>
      </c>
      <c r="AK169" t="str">
        <f>'UniWorkforce Demonstrator Hours'!CH445</f>
        <v/>
      </c>
      <c r="AL169" t="str">
        <f>'UniWorkforce Demonstrator Hours'!CI445</f>
        <v/>
      </c>
    </row>
    <row r="170" spans="1:38" x14ac:dyDescent="0.25">
      <c r="A170" t="str">
        <f>IF(AND(E169="",E170=""),"",IF(E170="","&lt;EOD&gt;",TEXT('UniWorkforce Demonstrator Hours'!$Y$6,"0000000")))</f>
        <v/>
      </c>
      <c r="B170" t="str">
        <f>IF(E170="","",'UniWorkforce Demonstrator Hours'!$D$4)</f>
        <v/>
      </c>
      <c r="C170" t="str">
        <f>IF(E170="","",'UniWorkforce Demonstrator Hours'!$Y$4)</f>
        <v/>
      </c>
      <c r="D170" t="str">
        <f>IF(E170="","",'UniWorkforce Demonstrator Hours'!$X$113)</f>
        <v/>
      </c>
      <c r="E170" t="str">
        <f>'UniWorkforce Demonstrator Hours'!AX446</f>
        <v/>
      </c>
      <c r="F170" t="str">
        <f>'UniWorkforce Demonstrator Hours'!AY446</f>
        <v/>
      </c>
      <c r="G170" t="str">
        <f>'UniWorkforce Demonstrator Hours'!AZ446</f>
        <v/>
      </c>
      <c r="H170" t="str">
        <f>'UniWorkforce Demonstrator Hours'!BA446</f>
        <v/>
      </c>
      <c r="I170" t="str">
        <f>'UniWorkforce Demonstrator Hours'!BB446</f>
        <v/>
      </c>
      <c r="J170" t="str">
        <f>'UniWorkforce Demonstrator Hours'!BC446</f>
        <v/>
      </c>
      <c r="K170" t="str">
        <f>'UniWorkforce Demonstrator Hours'!BD446</f>
        <v/>
      </c>
      <c r="L170" t="str">
        <f>'UniWorkforce Demonstrator Hours'!BE446</f>
        <v/>
      </c>
      <c r="M170" t="str">
        <f>'UniWorkforce Demonstrator Hours'!BF446</f>
        <v/>
      </c>
      <c r="N170" t="str">
        <f>'UniWorkforce Demonstrator Hours'!BG446</f>
        <v/>
      </c>
      <c r="O170" t="str">
        <f>'UniWorkforce Demonstrator Hours'!BH446</f>
        <v/>
      </c>
      <c r="P170" t="str">
        <f>'UniWorkforce Demonstrator Hours'!BI446</f>
        <v/>
      </c>
      <c r="Q170" t="str">
        <f>'UniWorkforce Demonstrator Hours'!BJ446</f>
        <v/>
      </c>
      <c r="R170" t="str">
        <f>'UniWorkforce Demonstrator Hours'!BK446</f>
        <v/>
      </c>
      <c r="S170" t="str">
        <f>'UniWorkforce Demonstrator Hours'!BL446</f>
        <v/>
      </c>
      <c r="T170" t="str">
        <f>'UniWorkforce Demonstrator Hours'!BM446</f>
        <v/>
      </c>
      <c r="U170" t="str">
        <f>'UniWorkforce Demonstrator Hours'!BN446</f>
        <v/>
      </c>
      <c r="V170" t="str">
        <f>'UniWorkforce Demonstrator Hours'!BO446</f>
        <v/>
      </c>
      <c r="W170" t="str">
        <f>'UniWorkforce Demonstrator Hours'!BP446</f>
        <v/>
      </c>
      <c r="X170" t="str">
        <f>'UniWorkforce Demonstrator Hours'!BQ446</f>
        <v/>
      </c>
      <c r="Y170" t="str">
        <f>'UniWorkforce Demonstrator Hours'!BR446</f>
        <v/>
      </c>
      <c r="Z170" t="str">
        <f>'UniWorkforce Demonstrator Hours'!BS446</f>
        <v/>
      </c>
      <c r="AA170" t="str">
        <f>'UniWorkforce Demonstrator Hours'!BT446</f>
        <v/>
      </c>
      <c r="AB170" t="str">
        <f>'UniWorkforce Demonstrator Hours'!BU446</f>
        <v/>
      </c>
      <c r="AC170" t="str">
        <f>'UniWorkforce Demonstrator Hours'!BV446</f>
        <v/>
      </c>
      <c r="AD170" t="str">
        <f>'UniWorkforce Demonstrator Hours'!BW446</f>
        <v/>
      </c>
      <c r="AE170" t="str">
        <f>'UniWorkforce Demonstrator Hours'!BX446</f>
        <v/>
      </c>
      <c r="AF170" t="str">
        <f>'UniWorkforce Demonstrator Hours'!BY446</f>
        <v/>
      </c>
      <c r="AG170" t="str">
        <f>'UniWorkforce Demonstrator Hours'!BZ446</f>
        <v/>
      </c>
      <c r="AH170" t="str">
        <f>'UniWorkforce Demonstrator Hours'!CA446</f>
        <v/>
      </c>
      <c r="AI170" t="str">
        <f>'UniWorkforce Demonstrator Hours'!CB446</f>
        <v/>
      </c>
      <c r="AJ170" t="str">
        <f>'UniWorkforce Demonstrator Hours'!CG446</f>
        <v/>
      </c>
      <c r="AK170" t="str">
        <f>'UniWorkforce Demonstrator Hours'!CH446</f>
        <v/>
      </c>
      <c r="AL170" t="str">
        <f>'UniWorkforce Demonstrator Hours'!CI446</f>
        <v/>
      </c>
    </row>
    <row r="171" spans="1:38" x14ac:dyDescent="0.25">
      <c r="A171" t="str">
        <f>IF(AND(E170="",E171=""),"",IF(E171="","&lt;EOD&gt;",TEXT('UniWorkforce Demonstrator Hours'!$Y$6,"0000000")))</f>
        <v/>
      </c>
      <c r="B171" t="str">
        <f>IF(E171="","",'UniWorkforce Demonstrator Hours'!$D$4)</f>
        <v/>
      </c>
      <c r="C171" t="str">
        <f>IF(E171="","",'UniWorkforce Demonstrator Hours'!$Y$4)</f>
        <v/>
      </c>
      <c r="D171" t="str">
        <f>IF(E171="","",'UniWorkforce Demonstrator Hours'!$X$113)</f>
        <v/>
      </c>
      <c r="E171" t="str">
        <f>'UniWorkforce Demonstrator Hours'!AX447</f>
        <v/>
      </c>
      <c r="F171" t="str">
        <f>'UniWorkforce Demonstrator Hours'!AY447</f>
        <v/>
      </c>
      <c r="G171" t="str">
        <f>'UniWorkforce Demonstrator Hours'!AZ447</f>
        <v/>
      </c>
      <c r="H171" t="str">
        <f>'UniWorkforce Demonstrator Hours'!BA447</f>
        <v/>
      </c>
      <c r="I171" t="str">
        <f>'UniWorkforce Demonstrator Hours'!BB447</f>
        <v/>
      </c>
      <c r="J171" t="str">
        <f>'UniWorkforce Demonstrator Hours'!BC447</f>
        <v/>
      </c>
      <c r="K171" t="str">
        <f>'UniWorkforce Demonstrator Hours'!BD447</f>
        <v/>
      </c>
      <c r="L171" t="str">
        <f>'UniWorkforce Demonstrator Hours'!BE447</f>
        <v/>
      </c>
      <c r="M171" t="str">
        <f>'UniWorkforce Demonstrator Hours'!BF447</f>
        <v/>
      </c>
      <c r="N171" t="str">
        <f>'UniWorkforce Demonstrator Hours'!BG447</f>
        <v/>
      </c>
      <c r="O171" t="str">
        <f>'UniWorkforce Demonstrator Hours'!BH447</f>
        <v/>
      </c>
      <c r="P171" t="str">
        <f>'UniWorkforce Demonstrator Hours'!BI447</f>
        <v/>
      </c>
      <c r="Q171" t="str">
        <f>'UniWorkforce Demonstrator Hours'!BJ447</f>
        <v/>
      </c>
      <c r="R171" t="str">
        <f>'UniWorkforce Demonstrator Hours'!BK447</f>
        <v/>
      </c>
      <c r="S171" t="str">
        <f>'UniWorkforce Demonstrator Hours'!BL447</f>
        <v/>
      </c>
      <c r="T171" t="str">
        <f>'UniWorkforce Demonstrator Hours'!BM447</f>
        <v/>
      </c>
      <c r="U171" t="str">
        <f>'UniWorkforce Demonstrator Hours'!BN447</f>
        <v/>
      </c>
      <c r="V171" t="str">
        <f>'UniWorkforce Demonstrator Hours'!BO447</f>
        <v/>
      </c>
      <c r="W171" t="str">
        <f>'UniWorkforce Demonstrator Hours'!BP447</f>
        <v/>
      </c>
      <c r="X171" t="str">
        <f>'UniWorkforce Demonstrator Hours'!BQ447</f>
        <v/>
      </c>
      <c r="Y171" t="str">
        <f>'UniWorkforce Demonstrator Hours'!BR447</f>
        <v/>
      </c>
      <c r="Z171" t="str">
        <f>'UniWorkforce Demonstrator Hours'!BS447</f>
        <v/>
      </c>
      <c r="AA171" t="str">
        <f>'UniWorkforce Demonstrator Hours'!BT447</f>
        <v/>
      </c>
      <c r="AB171" t="str">
        <f>'UniWorkforce Demonstrator Hours'!BU447</f>
        <v/>
      </c>
      <c r="AC171" t="str">
        <f>'UniWorkforce Demonstrator Hours'!BV447</f>
        <v/>
      </c>
      <c r="AD171" t="str">
        <f>'UniWorkforce Demonstrator Hours'!BW447</f>
        <v/>
      </c>
      <c r="AE171" t="str">
        <f>'UniWorkforce Demonstrator Hours'!BX447</f>
        <v/>
      </c>
      <c r="AF171" t="str">
        <f>'UniWorkforce Demonstrator Hours'!BY447</f>
        <v/>
      </c>
      <c r="AG171" t="str">
        <f>'UniWorkforce Demonstrator Hours'!BZ447</f>
        <v/>
      </c>
      <c r="AH171" t="str">
        <f>'UniWorkforce Demonstrator Hours'!CA447</f>
        <v/>
      </c>
      <c r="AI171" t="str">
        <f>'UniWorkforce Demonstrator Hours'!CB447</f>
        <v/>
      </c>
      <c r="AJ171" t="str">
        <f>'UniWorkforce Demonstrator Hours'!CG447</f>
        <v/>
      </c>
      <c r="AK171" t="str">
        <f>'UniWorkforce Demonstrator Hours'!CH447</f>
        <v/>
      </c>
      <c r="AL171" t="str">
        <f>'UniWorkforce Demonstrator Hours'!CI447</f>
        <v/>
      </c>
    </row>
    <row r="172" spans="1:38" x14ac:dyDescent="0.25">
      <c r="A172" t="str">
        <f>IF(AND(E171="",E172=""),"",IF(E172="","&lt;EOD&gt;",TEXT('UniWorkforce Demonstrator Hours'!$Y$6,"0000000")))</f>
        <v/>
      </c>
      <c r="B172" t="str">
        <f>IF(E172="","",'UniWorkforce Demonstrator Hours'!$D$4)</f>
        <v/>
      </c>
      <c r="C172" t="str">
        <f>IF(E172="","",'UniWorkforce Demonstrator Hours'!$Y$4)</f>
        <v/>
      </c>
      <c r="D172" t="str">
        <f>IF(E172="","",'UniWorkforce Demonstrator Hours'!$X$113)</f>
        <v/>
      </c>
      <c r="E172" t="str">
        <f>'UniWorkforce Demonstrator Hours'!AX448</f>
        <v/>
      </c>
      <c r="F172" t="str">
        <f>'UniWorkforce Demonstrator Hours'!AY448</f>
        <v/>
      </c>
      <c r="G172" t="str">
        <f>'UniWorkforce Demonstrator Hours'!AZ448</f>
        <v/>
      </c>
      <c r="H172" t="str">
        <f>'UniWorkforce Demonstrator Hours'!BA448</f>
        <v/>
      </c>
      <c r="I172" t="str">
        <f>'UniWorkforce Demonstrator Hours'!BB448</f>
        <v/>
      </c>
      <c r="J172" t="str">
        <f>'UniWorkforce Demonstrator Hours'!BC448</f>
        <v/>
      </c>
      <c r="K172" t="str">
        <f>'UniWorkforce Demonstrator Hours'!BD448</f>
        <v/>
      </c>
      <c r="L172" t="str">
        <f>'UniWorkforce Demonstrator Hours'!BE448</f>
        <v/>
      </c>
      <c r="M172" t="str">
        <f>'UniWorkforce Demonstrator Hours'!BF448</f>
        <v/>
      </c>
      <c r="N172" t="str">
        <f>'UniWorkforce Demonstrator Hours'!BG448</f>
        <v/>
      </c>
      <c r="O172" t="str">
        <f>'UniWorkforce Demonstrator Hours'!BH448</f>
        <v/>
      </c>
      <c r="P172" t="str">
        <f>'UniWorkforce Demonstrator Hours'!BI448</f>
        <v/>
      </c>
      <c r="Q172" t="str">
        <f>'UniWorkforce Demonstrator Hours'!BJ448</f>
        <v/>
      </c>
      <c r="R172" t="str">
        <f>'UniWorkforce Demonstrator Hours'!BK448</f>
        <v/>
      </c>
      <c r="S172" t="str">
        <f>'UniWorkforce Demonstrator Hours'!BL448</f>
        <v/>
      </c>
      <c r="T172" t="str">
        <f>'UniWorkforce Demonstrator Hours'!BM448</f>
        <v/>
      </c>
      <c r="U172" t="str">
        <f>'UniWorkforce Demonstrator Hours'!BN448</f>
        <v/>
      </c>
      <c r="V172" t="str">
        <f>'UniWorkforce Demonstrator Hours'!BO448</f>
        <v/>
      </c>
      <c r="W172" t="str">
        <f>'UniWorkforce Demonstrator Hours'!BP448</f>
        <v/>
      </c>
      <c r="X172" t="str">
        <f>'UniWorkforce Demonstrator Hours'!BQ448</f>
        <v/>
      </c>
      <c r="Y172" t="str">
        <f>'UniWorkforce Demonstrator Hours'!BR448</f>
        <v/>
      </c>
      <c r="Z172" t="str">
        <f>'UniWorkforce Demonstrator Hours'!BS448</f>
        <v/>
      </c>
      <c r="AA172" t="str">
        <f>'UniWorkforce Demonstrator Hours'!BT448</f>
        <v/>
      </c>
      <c r="AB172" t="str">
        <f>'UniWorkforce Demonstrator Hours'!BU448</f>
        <v/>
      </c>
      <c r="AC172" t="str">
        <f>'UniWorkforce Demonstrator Hours'!BV448</f>
        <v/>
      </c>
      <c r="AD172" t="str">
        <f>'UniWorkforce Demonstrator Hours'!BW448</f>
        <v/>
      </c>
      <c r="AE172" t="str">
        <f>'UniWorkforce Demonstrator Hours'!BX448</f>
        <v/>
      </c>
      <c r="AF172" t="str">
        <f>'UniWorkforce Demonstrator Hours'!BY448</f>
        <v/>
      </c>
      <c r="AG172" t="str">
        <f>'UniWorkforce Demonstrator Hours'!BZ448</f>
        <v/>
      </c>
      <c r="AH172" t="str">
        <f>'UniWorkforce Demonstrator Hours'!CA448</f>
        <v/>
      </c>
      <c r="AI172" t="str">
        <f>'UniWorkforce Demonstrator Hours'!CB448</f>
        <v/>
      </c>
      <c r="AJ172" t="str">
        <f>'UniWorkforce Demonstrator Hours'!CG448</f>
        <v/>
      </c>
      <c r="AK172" t="str">
        <f>'UniWorkforce Demonstrator Hours'!CH448</f>
        <v/>
      </c>
      <c r="AL172" t="str">
        <f>'UniWorkforce Demonstrator Hours'!CI448</f>
        <v/>
      </c>
    </row>
    <row r="173" spans="1:38" x14ac:dyDescent="0.25">
      <c r="A173" t="str">
        <f>IF(AND(E172="",E173=""),"",IF(E173="","&lt;EOD&gt;",TEXT('UniWorkforce Demonstrator Hours'!$Y$6,"0000000")))</f>
        <v/>
      </c>
      <c r="B173" t="str">
        <f>IF(E173="","",'UniWorkforce Demonstrator Hours'!$D$4)</f>
        <v/>
      </c>
      <c r="C173" t="str">
        <f>IF(E173="","",'UniWorkforce Demonstrator Hours'!$Y$4)</f>
        <v/>
      </c>
      <c r="D173" t="str">
        <f>IF(E173="","",'UniWorkforce Demonstrator Hours'!$X$113)</f>
        <v/>
      </c>
      <c r="E173" t="str">
        <f>'UniWorkforce Demonstrator Hours'!AX449</f>
        <v/>
      </c>
      <c r="F173" t="str">
        <f>'UniWorkforce Demonstrator Hours'!AY449</f>
        <v/>
      </c>
      <c r="G173" t="str">
        <f>'UniWorkforce Demonstrator Hours'!AZ449</f>
        <v/>
      </c>
      <c r="H173" t="str">
        <f>'UniWorkforce Demonstrator Hours'!BA449</f>
        <v/>
      </c>
      <c r="I173" t="str">
        <f>'UniWorkforce Demonstrator Hours'!BB449</f>
        <v/>
      </c>
      <c r="J173" t="str">
        <f>'UniWorkforce Demonstrator Hours'!BC449</f>
        <v/>
      </c>
      <c r="K173" t="str">
        <f>'UniWorkforce Demonstrator Hours'!BD449</f>
        <v/>
      </c>
      <c r="L173" t="str">
        <f>'UniWorkforce Demonstrator Hours'!BE449</f>
        <v/>
      </c>
      <c r="M173" t="str">
        <f>'UniWorkforce Demonstrator Hours'!BF449</f>
        <v/>
      </c>
      <c r="N173" t="str">
        <f>'UniWorkforce Demonstrator Hours'!BG449</f>
        <v/>
      </c>
      <c r="O173" t="str">
        <f>'UniWorkforce Demonstrator Hours'!BH449</f>
        <v/>
      </c>
      <c r="P173" t="str">
        <f>'UniWorkforce Demonstrator Hours'!BI449</f>
        <v/>
      </c>
      <c r="Q173" t="str">
        <f>'UniWorkforce Demonstrator Hours'!BJ449</f>
        <v/>
      </c>
      <c r="R173" t="str">
        <f>'UniWorkforce Demonstrator Hours'!BK449</f>
        <v/>
      </c>
      <c r="S173" t="str">
        <f>'UniWorkforce Demonstrator Hours'!BL449</f>
        <v/>
      </c>
      <c r="T173" t="str">
        <f>'UniWorkforce Demonstrator Hours'!BM449</f>
        <v/>
      </c>
      <c r="U173" t="str">
        <f>'UniWorkforce Demonstrator Hours'!BN449</f>
        <v/>
      </c>
      <c r="V173" t="str">
        <f>'UniWorkforce Demonstrator Hours'!BO449</f>
        <v/>
      </c>
      <c r="W173" t="str">
        <f>'UniWorkforce Demonstrator Hours'!BP449</f>
        <v/>
      </c>
      <c r="X173" t="str">
        <f>'UniWorkforce Demonstrator Hours'!BQ449</f>
        <v/>
      </c>
      <c r="Y173" t="str">
        <f>'UniWorkforce Demonstrator Hours'!BR449</f>
        <v/>
      </c>
      <c r="Z173" t="str">
        <f>'UniWorkforce Demonstrator Hours'!BS449</f>
        <v/>
      </c>
      <c r="AA173" t="str">
        <f>'UniWorkforce Demonstrator Hours'!BT449</f>
        <v/>
      </c>
      <c r="AB173" t="str">
        <f>'UniWorkforce Demonstrator Hours'!BU449</f>
        <v/>
      </c>
      <c r="AC173" t="str">
        <f>'UniWorkforce Demonstrator Hours'!BV449</f>
        <v/>
      </c>
      <c r="AD173" t="str">
        <f>'UniWorkforce Demonstrator Hours'!BW449</f>
        <v/>
      </c>
      <c r="AE173" t="str">
        <f>'UniWorkforce Demonstrator Hours'!BX449</f>
        <v/>
      </c>
      <c r="AF173" t="str">
        <f>'UniWorkforce Demonstrator Hours'!BY449</f>
        <v/>
      </c>
      <c r="AG173" t="str">
        <f>'UniWorkforce Demonstrator Hours'!BZ449</f>
        <v/>
      </c>
      <c r="AH173" t="str">
        <f>'UniWorkforce Demonstrator Hours'!CA449</f>
        <v/>
      </c>
      <c r="AI173" t="str">
        <f>'UniWorkforce Demonstrator Hours'!CB449</f>
        <v/>
      </c>
      <c r="AJ173" t="str">
        <f>'UniWorkforce Demonstrator Hours'!CG449</f>
        <v/>
      </c>
      <c r="AK173" t="str">
        <f>'UniWorkforce Demonstrator Hours'!CH449</f>
        <v/>
      </c>
      <c r="AL173" t="str">
        <f>'UniWorkforce Demonstrator Hours'!CI449</f>
        <v/>
      </c>
    </row>
    <row r="174" spans="1:38" x14ac:dyDescent="0.25">
      <c r="A174" t="str">
        <f>IF(AND(E173="",E174=""),"",IF(E174="","&lt;EOD&gt;",TEXT('UniWorkforce Demonstrator Hours'!$Y$6,"0000000")))</f>
        <v/>
      </c>
      <c r="B174" t="str">
        <f>IF(E174="","",'UniWorkforce Demonstrator Hours'!$D$4)</f>
        <v/>
      </c>
      <c r="C174" t="str">
        <f>IF(E174="","",'UniWorkforce Demonstrator Hours'!$Y$4)</f>
        <v/>
      </c>
      <c r="D174" t="str">
        <f>IF(E174="","",'UniWorkforce Demonstrator Hours'!$X$113)</f>
        <v/>
      </c>
      <c r="E174" t="str">
        <f>'UniWorkforce Demonstrator Hours'!AX450</f>
        <v/>
      </c>
      <c r="F174" t="str">
        <f>'UniWorkforce Demonstrator Hours'!AY450</f>
        <v/>
      </c>
      <c r="G174" t="str">
        <f>'UniWorkforce Demonstrator Hours'!AZ450</f>
        <v/>
      </c>
      <c r="H174" t="str">
        <f>'UniWorkforce Demonstrator Hours'!BA450</f>
        <v/>
      </c>
      <c r="I174" t="str">
        <f>'UniWorkforce Demonstrator Hours'!BB450</f>
        <v/>
      </c>
      <c r="J174" t="str">
        <f>'UniWorkforce Demonstrator Hours'!BC450</f>
        <v/>
      </c>
      <c r="K174" t="str">
        <f>'UniWorkforce Demonstrator Hours'!BD450</f>
        <v/>
      </c>
      <c r="L174" t="str">
        <f>'UniWorkforce Demonstrator Hours'!BE450</f>
        <v/>
      </c>
      <c r="M174" t="str">
        <f>'UniWorkforce Demonstrator Hours'!BF450</f>
        <v/>
      </c>
      <c r="N174" t="str">
        <f>'UniWorkforce Demonstrator Hours'!BG450</f>
        <v/>
      </c>
      <c r="O174" t="str">
        <f>'UniWorkforce Demonstrator Hours'!BH450</f>
        <v/>
      </c>
      <c r="P174" t="str">
        <f>'UniWorkforce Demonstrator Hours'!BI450</f>
        <v/>
      </c>
      <c r="Q174" t="str">
        <f>'UniWorkforce Demonstrator Hours'!BJ450</f>
        <v/>
      </c>
      <c r="R174" t="str">
        <f>'UniWorkforce Demonstrator Hours'!BK450</f>
        <v/>
      </c>
      <c r="S174" t="str">
        <f>'UniWorkforce Demonstrator Hours'!BL450</f>
        <v/>
      </c>
      <c r="T174" t="str">
        <f>'UniWorkforce Demonstrator Hours'!BM450</f>
        <v/>
      </c>
      <c r="U174" t="str">
        <f>'UniWorkforce Demonstrator Hours'!BN450</f>
        <v/>
      </c>
      <c r="V174" t="str">
        <f>'UniWorkforce Demonstrator Hours'!BO450</f>
        <v/>
      </c>
      <c r="W174" t="str">
        <f>'UniWorkforce Demonstrator Hours'!BP450</f>
        <v/>
      </c>
      <c r="X174" t="str">
        <f>'UniWorkforce Demonstrator Hours'!BQ450</f>
        <v/>
      </c>
      <c r="Y174" t="str">
        <f>'UniWorkforce Demonstrator Hours'!BR450</f>
        <v/>
      </c>
      <c r="Z174" t="str">
        <f>'UniWorkforce Demonstrator Hours'!BS450</f>
        <v/>
      </c>
      <c r="AA174" t="str">
        <f>'UniWorkforce Demonstrator Hours'!BT450</f>
        <v/>
      </c>
      <c r="AB174" t="str">
        <f>'UniWorkforce Demonstrator Hours'!BU450</f>
        <v/>
      </c>
      <c r="AC174" t="str">
        <f>'UniWorkforce Demonstrator Hours'!BV450</f>
        <v/>
      </c>
      <c r="AD174" t="str">
        <f>'UniWorkforce Demonstrator Hours'!BW450</f>
        <v/>
      </c>
      <c r="AE174" t="str">
        <f>'UniWorkforce Demonstrator Hours'!BX450</f>
        <v/>
      </c>
      <c r="AF174" t="str">
        <f>'UniWorkforce Demonstrator Hours'!BY450</f>
        <v/>
      </c>
      <c r="AG174" t="str">
        <f>'UniWorkforce Demonstrator Hours'!BZ450</f>
        <v/>
      </c>
      <c r="AH174" t="str">
        <f>'UniWorkforce Demonstrator Hours'!CA450</f>
        <v/>
      </c>
      <c r="AI174" t="str">
        <f>'UniWorkforce Demonstrator Hours'!CB450</f>
        <v/>
      </c>
      <c r="AJ174" t="str">
        <f>'UniWorkforce Demonstrator Hours'!CG450</f>
        <v/>
      </c>
      <c r="AK174" t="str">
        <f>'UniWorkforce Demonstrator Hours'!CH450</f>
        <v/>
      </c>
      <c r="AL174" t="str">
        <f>'UniWorkforce Demonstrator Hours'!CI450</f>
        <v/>
      </c>
    </row>
    <row r="175" spans="1:38" x14ac:dyDescent="0.25">
      <c r="A175" t="str">
        <f>IF(AND(E174="",E175=""),"",IF(E175="","&lt;EOD&gt;",TEXT('UniWorkforce Demonstrator Hours'!$Y$6,"0000000")))</f>
        <v/>
      </c>
      <c r="B175" t="str">
        <f>IF(E175="","",'UniWorkforce Demonstrator Hours'!$D$4)</f>
        <v/>
      </c>
      <c r="C175" t="str">
        <f>IF(E175="","",'UniWorkforce Demonstrator Hours'!$Y$4)</f>
        <v/>
      </c>
      <c r="D175" t="str">
        <f>IF(E175="","",'UniWorkforce Demonstrator Hours'!$X$113)</f>
        <v/>
      </c>
      <c r="E175" t="str">
        <f>'UniWorkforce Demonstrator Hours'!AX451</f>
        <v/>
      </c>
      <c r="F175" t="str">
        <f>'UniWorkforce Demonstrator Hours'!AY451</f>
        <v/>
      </c>
      <c r="G175" t="str">
        <f>'UniWorkforce Demonstrator Hours'!AZ451</f>
        <v/>
      </c>
      <c r="H175" t="str">
        <f>'UniWorkforce Demonstrator Hours'!BA451</f>
        <v/>
      </c>
      <c r="I175" t="str">
        <f>'UniWorkforce Demonstrator Hours'!BB451</f>
        <v/>
      </c>
      <c r="J175" t="str">
        <f>'UniWorkforce Demonstrator Hours'!BC451</f>
        <v/>
      </c>
      <c r="K175" t="str">
        <f>'UniWorkforce Demonstrator Hours'!BD451</f>
        <v/>
      </c>
      <c r="L175" t="str">
        <f>'UniWorkforce Demonstrator Hours'!BE451</f>
        <v/>
      </c>
      <c r="M175" t="str">
        <f>'UniWorkforce Demonstrator Hours'!BF451</f>
        <v/>
      </c>
      <c r="N175" t="str">
        <f>'UniWorkforce Demonstrator Hours'!BG451</f>
        <v/>
      </c>
      <c r="O175" t="str">
        <f>'UniWorkforce Demonstrator Hours'!BH451</f>
        <v/>
      </c>
      <c r="P175" t="str">
        <f>'UniWorkforce Demonstrator Hours'!BI451</f>
        <v/>
      </c>
      <c r="Q175" t="str">
        <f>'UniWorkforce Demonstrator Hours'!BJ451</f>
        <v/>
      </c>
      <c r="R175" t="str">
        <f>'UniWorkforce Demonstrator Hours'!BK451</f>
        <v/>
      </c>
      <c r="S175" t="str">
        <f>'UniWorkforce Demonstrator Hours'!BL451</f>
        <v/>
      </c>
      <c r="T175" t="str">
        <f>'UniWorkforce Demonstrator Hours'!BM451</f>
        <v/>
      </c>
      <c r="U175" t="str">
        <f>'UniWorkforce Demonstrator Hours'!BN451</f>
        <v/>
      </c>
      <c r="V175" t="str">
        <f>'UniWorkforce Demonstrator Hours'!BO451</f>
        <v/>
      </c>
      <c r="W175" t="str">
        <f>'UniWorkforce Demonstrator Hours'!BP451</f>
        <v/>
      </c>
      <c r="X175" t="str">
        <f>'UniWorkforce Demonstrator Hours'!BQ451</f>
        <v/>
      </c>
      <c r="Y175" t="str">
        <f>'UniWorkforce Demonstrator Hours'!BR451</f>
        <v/>
      </c>
      <c r="Z175" t="str">
        <f>'UniWorkforce Demonstrator Hours'!BS451</f>
        <v/>
      </c>
      <c r="AA175" t="str">
        <f>'UniWorkforce Demonstrator Hours'!BT451</f>
        <v/>
      </c>
      <c r="AB175" t="str">
        <f>'UniWorkforce Demonstrator Hours'!BU451</f>
        <v/>
      </c>
      <c r="AC175" t="str">
        <f>'UniWorkforce Demonstrator Hours'!BV451</f>
        <v/>
      </c>
      <c r="AD175" t="str">
        <f>'UniWorkforce Demonstrator Hours'!BW451</f>
        <v/>
      </c>
      <c r="AE175" t="str">
        <f>'UniWorkforce Demonstrator Hours'!BX451</f>
        <v/>
      </c>
      <c r="AF175" t="str">
        <f>'UniWorkforce Demonstrator Hours'!BY451</f>
        <v/>
      </c>
      <c r="AG175" t="str">
        <f>'UniWorkforce Demonstrator Hours'!BZ451</f>
        <v/>
      </c>
      <c r="AH175" t="str">
        <f>'UniWorkforce Demonstrator Hours'!CA451</f>
        <v/>
      </c>
      <c r="AI175" t="str">
        <f>'UniWorkforce Demonstrator Hours'!CB451</f>
        <v/>
      </c>
      <c r="AJ175" t="str">
        <f>'UniWorkforce Demonstrator Hours'!CG451</f>
        <v/>
      </c>
      <c r="AK175" t="str">
        <f>'UniWorkforce Demonstrator Hours'!CH451</f>
        <v/>
      </c>
      <c r="AL175" t="str">
        <f>'UniWorkforce Demonstrator Hours'!CI451</f>
        <v/>
      </c>
    </row>
    <row r="176" spans="1:38" x14ac:dyDescent="0.25">
      <c r="A176" t="str">
        <f>IF(AND(E175="",E176=""),"",IF(E176="","&lt;EOD&gt;",TEXT('UniWorkforce Demonstrator Hours'!$Y$6,"0000000")))</f>
        <v/>
      </c>
      <c r="B176" t="str">
        <f>IF(E176="","",'UniWorkforce Demonstrator Hours'!$D$4)</f>
        <v/>
      </c>
      <c r="C176" t="str">
        <f>IF(E176="","",'UniWorkforce Demonstrator Hours'!$Y$4)</f>
        <v/>
      </c>
      <c r="D176" t="str">
        <f>IF(E176="","",'UniWorkforce Demonstrator Hours'!$X$113)</f>
        <v/>
      </c>
      <c r="E176" t="str">
        <f>'UniWorkforce Demonstrator Hours'!AX452</f>
        <v/>
      </c>
      <c r="F176" t="str">
        <f>'UniWorkforce Demonstrator Hours'!AY452</f>
        <v/>
      </c>
      <c r="G176" t="str">
        <f>'UniWorkforce Demonstrator Hours'!AZ452</f>
        <v/>
      </c>
      <c r="H176" t="str">
        <f>'UniWorkforce Demonstrator Hours'!BA452</f>
        <v/>
      </c>
      <c r="I176" t="str">
        <f>'UniWorkforce Demonstrator Hours'!BB452</f>
        <v/>
      </c>
      <c r="J176" t="str">
        <f>'UniWorkforce Demonstrator Hours'!BC452</f>
        <v/>
      </c>
      <c r="K176" t="str">
        <f>'UniWorkforce Demonstrator Hours'!BD452</f>
        <v/>
      </c>
      <c r="L176" t="str">
        <f>'UniWorkforce Demonstrator Hours'!BE452</f>
        <v/>
      </c>
      <c r="M176" t="str">
        <f>'UniWorkforce Demonstrator Hours'!BF452</f>
        <v/>
      </c>
      <c r="N176" t="str">
        <f>'UniWorkforce Demonstrator Hours'!BG452</f>
        <v/>
      </c>
      <c r="O176" t="str">
        <f>'UniWorkforce Demonstrator Hours'!BH452</f>
        <v/>
      </c>
      <c r="P176" t="str">
        <f>'UniWorkforce Demonstrator Hours'!BI452</f>
        <v/>
      </c>
      <c r="Q176" t="str">
        <f>'UniWorkforce Demonstrator Hours'!BJ452</f>
        <v/>
      </c>
      <c r="R176" t="str">
        <f>'UniWorkforce Demonstrator Hours'!BK452</f>
        <v/>
      </c>
      <c r="S176" t="str">
        <f>'UniWorkforce Demonstrator Hours'!BL452</f>
        <v/>
      </c>
      <c r="T176" t="str">
        <f>'UniWorkforce Demonstrator Hours'!BM452</f>
        <v/>
      </c>
      <c r="U176" t="str">
        <f>'UniWorkforce Demonstrator Hours'!BN452</f>
        <v/>
      </c>
      <c r="V176" t="str">
        <f>'UniWorkforce Demonstrator Hours'!BO452</f>
        <v/>
      </c>
      <c r="W176" t="str">
        <f>'UniWorkforce Demonstrator Hours'!BP452</f>
        <v/>
      </c>
      <c r="X176" t="str">
        <f>'UniWorkforce Demonstrator Hours'!BQ452</f>
        <v/>
      </c>
      <c r="Y176" t="str">
        <f>'UniWorkforce Demonstrator Hours'!BR452</f>
        <v/>
      </c>
      <c r="Z176" t="str">
        <f>'UniWorkforce Demonstrator Hours'!BS452</f>
        <v/>
      </c>
      <c r="AA176" t="str">
        <f>'UniWorkforce Demonstrator Hours'!BT452</f>
        <v/>
      </c>
      <c r="AB176" t="str">
        <f>'UniWorkforce Demonstrator Hours'!BU452</f>
        <v/>
      </c>
      <c r="AC176" t="str">
        <f>'UniWorkforce Demonstrator Hours'!BV452</f>
        <v/>
      </c>
      <c r="AD176" t="str">
        <f>'UniWorkforce Demonstrator Hours'!BW452</f>
        <v/>
      </c>
      <c r="AE176" t="str">
        <f>'UniWorkforce Demonstrator Hours'!BX452</f>
        <v/>
      </c>
      <c r="AF176" t="str">
        <f>'UniWorkforce Demonstrator Hours'!BY452</f>
        <v/>
      </c>
      <c r="AG176" t="str">
        <f>'UniWorkforce Demonstrator Hours'!BZ452</f>
        <v/>
      </c>
      <c r="AH176" t="str">
        <f>'UniWorkforce Demonstrator Hours'!CA452</f>
        <v/>
      </c>
      <c r="AI176" t="str">
        <f>'UniWorkforce Demonstrator Hours'!CB452</f>
        <v/>
      </c>
      <c r="AJ176" t="str">
        <f>'UniWorkforce Demonstrator Hours'!CG452</f>
        <v/>
      </c>
      <c r="AK176" t="str">
        <f>'UniWorkforce Demonstrator Hours'!CH452</f>
        <v/>
      </c>
      <c r="AL176" t="str">
        <f>'UniWorkforce Demonstrator Hours'!CI452</f>
        <v/>
      </c>
    </row>
    <row r="177" spans="1:38" x14ac:dyDescent="0.25">
      <c r="A177" t="str">
        <f>IF(AND(E176="",E177=""),"",IF(E177="","&lt;EOD&gt;",TEXT('UniWorkforce Demonstrator Hours'!$Y$6,"0000000")))</f>
        <v/>
      </c>
      <c r="B177" t="str">
        <f>IF(E177="","",'UniWorkforce Demonstrator Hours'!$D$4)</f>
        <v/>
      </c>
      <c r="C177" t="str">
        <f>IF(E177="","",'UniWorkforce Demonstrator Hours'!$Y$4)</f>
        <v/>
      </c>
      <c r="D177" t="str">
        <f>IF(E177="","",'UniWorkforce Demonstrator Hours'!$X$113)</f>
        <v/>
      </c>
      <c r="E177" t="str">
        <f>'UniWorkforce Demonstrator Hours'!AX453</f>
        <v/>
      </c>
      <c r="F177" t="str">
        <f>'UniWorkforce Demonstrator Hours'!AY453</f>
        <v/>
      </c>
      <c r="G177" t="str">
        <f>'UniWorkforce Demonstrator Hours'!AZ453</f>
        <v/>
      </c>
      <c r="H177" t="str">
        <f>'UniWorkforce Demonstrator Hours'!BA453</f>
        <v/>
      </c>
      <c r="I177" t="str">
        <f>'UniWorkforce Demonstrator Hours'!BB453</f>
        <v/>
      </c>
      <c r="J177" t="str">
        <f>'UniWorkforce Demonstrator Hours'!BC453</f>
        <v/>
      </c>
      <c r="K177" t="str">
        <f>'UniWorkforce Demonstrator Hours'!BD453</f>
        <v/>
      </c>
      <c r="L177" t="str">
        <f>'UniWorkforce Demonstrator Hours'!BE453</f>
        <v/>
      </c>
      <c r="M177" t="str">
        <f>'UniWorkforce Demonstrator Hours'!BF453</f>
        <v/>
      </c>
      <c r="N177" t="str">
        <f>'UniWorkforce Demonstrator Hours'!BG453</f>
        <v/>
      </c>
      <c r="O177" t="str">
        <f>'UniWorkforce Demonstrator Hours'!BH453</f>
        <v/>
      </c>
      <c r="P177" t="str">
        <f>'UniWorkforce Demonstrator Hours'!BI453</f>
        <v/>
      </c>
      <c r="Q177" t="str">
        <f>'UniWorkforce Demonstrator Hours'!BJ453</f>
        <v/>
      </c>
      <c r="R177" t="str">
        <f>'UniWorkforce Demonstrator Hours'!BK453</f>
        <v/>
      </c>
      <c r="S177" t="str">
        <f>'UniWorkforce Demonstrator Hours'!BL453</f>
        <v/>
      </c>
      <c r="T177" t="str">
        <f>'UniWorkforce Demonstrator Hours'!BM453</f>
        <v/>
      </c>
      <c r="U177" t="str">
        <f>'UniWorkforce Demonstrator Hours'!BN453</f>
        <v/>
      </c>
      <c r="V177" t="str">
        <f>'UniWorkforce Demonstrator Hours'!BO453</f>
        <v/>
      </c>
      <c r="W177" t="str">
        <f>'UniWorkforce Demonstrator Hours'!BP453</f>
        <v/>
      </c>
      <c r="X177" t="str">
        <f>'UniWorkforce Demonstrator Hours'!BQ453</f>
        <v/>
      </c>
      <c r="Y177" t="str">
        <f>'UniWorkforce Demonstrator Hours'!BR453</f>
        <v/>
      </c>
      <c r="Z177" t="str">
        <f>'UniWorkforce Demonstrator Hours'!BS453</f>
        <v/>
      </c>
      <c r="AA177" t="str">
        <f>'UniWorkforce Demonstrator Hours'!BT453</f>
        <v/>
      </c>
      <c r="AB177" t="str">
        <f>'UniWorkforce Demonstrator Hours'!BU453</f>
        <v/>
      </c>
      <c r="AC177" t="str">
        <f>'UniWorkforce Demonstrator Hours'!BV453</f>
        <v/>
      </c>
      <c r="AD177" t="str">
        <f>'UniWorkforce Demonstrator Hours'!BW453</f>
        <v/>
      </c>
      <c r="AE177" t="str">
        <f>'UniWorkforce Demonstrator Hours'!BX453</f>
        <v/>
      </c>
      <c r="AF177" t="str">
        <f>'UniWorkforce Demonstrator Hours'!BY453</f>
        <v/>
      </c>
      <c r="AG177" t="str">
        <f>'UniWorkforce Demonstrator Hours'!BZ453</f>
        <v/>
      </c>
      <c r="AH177" t="str">
        <f>'UniWorkforce Demonstrator Hours'!CA453</f>
        <v/>
      </c>
      <c r="AI177" t="str">
        <f>'UniWorkforce Demonstrator Hours'!CB453</f>
        <v/>
      </c>
      <c r="AJ177" t="str">
        <f>'UniWorkforce Demonstrator Hours'!CG453</f>
        <v/>
      </c>
      <c r="AK177" t="str">
        <f>'UniWorkforce Demonstrator Hours'!CH453</f>
        <v/>
      </c>
      <c r="AL177" t="str">
        <f>'UniWorkforce Demonstrator Hours'!CI453</f>
        <v/>
      </c>
    </row>
    <row r="178" spans="1:38" x14ac:dyDescent="0.25">
      <c r="A178" t="str">
        <f>IF(AND(E177="",E178=""),"",IF(E178="","&lt;EOD&gt;",TEXT('UniWorkforce Demonstrator Hours'!$Y$6,"0000000")))</f>
        <v/>
      </c>
      <c r="B178" t="str">
        <f>IF(E178="","",'UniWorkforce Demonstrator Hours'!$D$4)</f>
        <v/>
      </c>
      <c r="C178" t="str">
        <f>IF(E178="","",'UniWorkforce Demonstrator Hours'!$Y$4)</f>
        <v/>
      </c>
      <c r="D178" t="str">
        <f>IF(E178="","",'UniWorkforce Demonstrator Hours'!$X$113)</f>
        <v/>
      </c>
      <c r="E178" t="str">
        <f>'UniWorkforce Demonstrator Hours'!AX454</f>
        <v/>
      </c>
      <c r="F178" t="str">
        <f>'UniWorkforce Demonstrator Hours'!AY454</f>
        <v/>
      </c>
      <c r="G178" t="str">
        <f>'UniWorkforce Demonstrator Hours'!AZ454</f>
        <v/>
      </c>
      <c r="H178" t="str">
        <f>'UniWorkforce Demonstrator Hours'!BA454</f>
        <v/>
      </c>
      <c r="I178" t="str">
        <f>'UniWorkforce Demonstrator Hours'!BB454</f>
        <v/>
      </c>
      <c r="J178" t="str">
        <f>'UniWorkforce Demonstrator Hours'!BC454</f>
        <v/>
      </c>
      <c r="K178" t="str">
        <f>'UniWorkforce Demonstrator Hours'!BD454</f>
        <v/>
      </c>
      <c r="L178" t="str">
        <f>'UniWorkforce Demonstrator Hours'!BE454</f>
        <v/>
      </c>
      <c r="M178" t="str">
        <f>'UniWorkforce Demonstrator Hours'!BF454</f>
        <v/>
      </c>
      <c r="N178" t="str">
        <f>'UniWorkforce Demonstrator Hours'!BG454</f>
        <v/>
      </c>
      <c r="O178" t="str">
        <f>'UniWorkforce Demonstrator Hours'!BH454</f>
        <v/>
      </c>
      <c r="P178" t="str">
        <f>'UniWorkforce Demonstrator Hours'!BI454</f>
        <v/>
      </c>
      <c r="Q178" t="str">
        <f>'UniWorkforce Demonstrator Hours'!BJ454</f>
        <v/>
      </c>
      <c r="R178" t="str">
        <f>'UniWorkforce Demonstrator Hours'!BK454</f>
        <v/>
      </c>
      <c r="S178" t="str">
        <f>'UniWorkforce Demonstrator Hours'!BL454</f>
        <v/>
      </c>
      <c r="T178" t="str">
        <f>'UniWorkforce Demonstrator Hours'!BM454</f>
        <v/>
      </c>
      <c r="U178" t="str">
        <f>'UniWorkforce Demonstrator Hours'!BN454</f>
        <v/>
      </c>
      <c r="V178" t="str">
        <f>'UniWorkforce Demonstrator Hours'!BO454</f>
        <v/>
      </c>
      <c r="W178" t="str">
        <f>'UniWorkforce Demonstrator Hours'!BP454</f>
        <v/>
      </c>
      <c r="X178" t="str">
        <f>'UniWorkforce Demonstrator Hours'!BQ454</f>
        <v/>
      </c>
      <c r="Y178" t="str">
        <f>'UniWorkforce Demonstrator Hours'!BR454</f>
        <v/>
      </c>
      <c r="Z178" t="str">
        <f>'UniWorkforce Demonstrator Hours'!BS454</f>
        <v/>
      </c>
      <c r="AA178" t="str">
        <f>'UniWorkforce Demonstrator Hours'!BT454</f>
        <v/>
      </c>
      <c r="AB178" t="str">
        <f>'UniWorkforce Demonstrator Hours'!BU454</f>
        <v/>
      </c>
      <c r="AC178" t="str">
        <f>'UniWorkforce Demonstrator Hours'!BV454</f>
        <v/>
      </c>
      <c r="AD178" t="str">
        <f>'UniWorkforce Demonstrator Hours'!BW454</f>
        <v/>
      </c>
      <c r="AE178" t="str">
        <f>'UniWorkforce Demonstrator Hours'!BX454</f>
        <v/>
      </c>
      <c r="AF178" t="str">
        <f>'UniWorkforce Demonstrator Hours'!BY454</f>
        <v/>
      </c>
      <c r="AG178" t="str">
        <f>'UniWorkforce Demonstrator Hours'!BZ454</f>
        <v/>
      </c>
      <c r="AH178" t="str">
        <f>'UniWorkforce Demonstrator Hours'!CA454</f>
        <v/>
      </c>
      <c r="AI178" t="str">
        <f>'UniWorkforce Demonstrator Hours'!CB454</f>
        <v/>
      </c>
      <c r="AJ178" t="str">
        <f>'UniWorkforce Demonstrator Hours'!CG454</f>
        <v/>
      </c>
      <c r="AK178" t="str">
        <f>'UniWorkforce Demonstrator Hours'!CH454</f>
        <v/>
      </c>
      <c r="AL178" t="str">
        <f>'UniWorkforce Demonstrator Hours'!CI454</f>
        <v/>
      </c>
    </row>
    <row r="179" spans="1:38" x14ac:dyDescent="0.25">
      <c r="A179" t="str">
        <f>IF(AND(E178="",E179=""),"",IF(E179="","&lt;EOD&gt;",TEXT('UniWorkforce Demonstrator Hours'!$Y$6,"0000000")))</f>
        <v/>
      </c>
      <c r="B179" t="str">
        <f>IF(E179="","",'UniWorkforce Demonstrator Hours'!$D$4)</f>
        <v/>
      </c>
      <c r="C179" t="str">
        <f>IF(E179="","",'UniWorkforce Demonstrator Hours'!$Y$4)</f>
        <v/>
      </c>
      <c r="D179" t="str">
        <f>IF(E179="","",'UniWorkforce Demonstrator Hours'!$X$113)</f>
        <v/>
      </c>
      <c r="E179" t="str">
        <f>'UniWorkforce Demonstrator Hours'!AX455</f>
        <v/>
      </c>
      <c r="F179" t="str">
        <f>'UniWorkforce Demonstrator Hours'!AY455</f>
        <v/>
      </c>
      <c r="G179" t="str">
        <f>'UniWorkforce Demonstrator Hours'!AZ455</f>
        <v/>
      </c>
      <c r="H179" t="str">
        <f>'UniWorkforce Demonstrator Hours'!BA455</f>
        <v/>
      </c>
      <c r="I179" t="str">
        <f>'UniWorkforce Demonstrator Hours'!BB455</f>
        <v/>
      </c>
      <c r="J179" t="str">
        <f>'UniWorkforce Demonstrator Hours'!BC455</f>
        <v/>
      </c>
      <c r="K179" t="str">
        <f>'UniWorkforce Demonstrator Hours'!BD455</f>
        <v/>
      </c>
      <c r="L179" t="str">
        <f>'UniWorkforce Demonstrator Hours'!BE455</f>
        <v/>
      </c>
      <c r="M179" t="str">
        <f>'UniWorkforce Demonstrator Hours'!BF455</f>
        <v/>
      </c>
      <c r="N179" t="str">
        <f>'UniWorkforce Demonstrator Hours'!BG455</f>
        <v/>
      </c>
      <c r="O179" t="str">
        <f>'UniWorkforce Demonstrator Hours'!BH455</f>
        <v/>
      </c>
      <c r="P179" t="str">
        <f>'UniWorkforce Demonstrator Hours'!BI455</f>
        <v/>
      </c>
      <c r="Q179" t="str">
        <f>'UniWorkforce Demonstrator Hours'!BJ455</f>
        <v/>
      </c>
      <c r="R179" t="str">
        <f>'UniWorkforce Demonstrator Hours'!BK455</f>
        <v/>
      </c>
      <c r="S179" t="str">
        <f>'UniWorkforce Demonstrator Hours'!BL455</f>
        <v/>
      </c>
      <c r="T179" t="str">
        <f>'UniWorkforce Demonstrator Hours'!BM455</f>
        <v/>
      </c>
      <c r="U179" t="str">
        <f>'UniWorkforce Demonstrator Hours'!BN455</f>
        <v/>
      </c>
      <c r="V179" t="str">
        <f>'UniWorkforce Demonstrator Hours'!BO455</f>
        <v/>
      </c>
      <c r="W179" t="str">
        <f>'UniWorkforce Demonstrator Hours'!BP455</f>
        <v/>
      </c>
      <c r="X179" t="str">
        <f>'UniWorkforce Demonstrator Hours'!BQ455</f>
        <v/>
      </c>
      <c r="Y179" t="str">
        <f>'UniWorkforce Demonstrator Hours'!BR455</f>
        <v/>
      </c>
      <c r="Z179" t="str">
        <f>'UniWorkforce Demonstrator Hours'!BS455</f>
        <v/>
      </c>
      <c r="AA179" t="str">
        <f>'UniWorkforce Demonstrator Hours'!BT455</f>
        <v/>
      </c>
      <c r="AB179" t="str">
        <f>'UniWorkforce Demonstrator Hours'!BU455</f>
        <v/>
      </c>
      <c r="AC179" t="str">
        <f>'UniWorkforce Demonstrator Hours'!BV455</f>
        <v/>
      </c>
      <c r="AD179" t="str">
        <f>'UniWorkforce Demonstrator Hours'!BW455</f>
        <v/>
      </c>
      <c r="AE179" t="str">
        <f>'UniWorkforce Demonstrator Hours'!BX455</f>
        <v/>
      </c>
      <c r="AF179" t="str">
        <f>'UniWorkforce Demonstrator Hours'!BY455</f>
        <v/>
      </c>
      <c r="AG179" t="str">
        <f>'UniWorkforce Demonstrator Hours'!BZ455</f>
        <v/>
      </c>
      <c r="AH179" t="str">
        <f>'UniWorkforce Demonstrator Hours'!CA455</f>
        <v/>
      </c>
      <c r="AI179" t="str">
        <f>'UniWorkforce Demonstrator Hours'!CB455</f>
        <v/>
      </c>
      <c r="AJ179" t="str">
        <f>'UniWorkforce Demonstrator Hours'!CG455</f>
        <v/>
      </c>
      <c r="AK179" t="str">
        <f>'UniWorkforce Demonstrator Hours'!CH455</f>
        <v/>
      </c>
      <c r="AL179" t="str">
        <f>'UniWorkforce Demonstrator Hours'!CI455</f>
        <v/>
      </c>
    </row>
    <row r="180" spans="1:38" x14ac:dyDescent="0.25">
      <c r="A180" t="str">
        <f>IF(AND(E179="",E180=""),"",IF(E180="","&lt;EOD&gt;",TEXT('UniWorkforce Demonstrator Hours'!$Y$6,"0000000")))</f>
        <v/>
      </c>
      <c r="B180" t="str">
        <f>IF(E180="","",'UniWorkforce Demonstrator Hours'!$D$4)</f>
        <v/>
      </c>
      <c r="C180" t="str">
        <f>IF(E180="","",'UniWorkforce Demonstrator Hours'!$Y$4)</f>
        <v/>
      </c>
      <c r="D180" t="str">
        <f>IF(E180="","",'UniWorkforce Demonstrator Hours'!$X$113)</f>
        <v/>
      </c>
      <c r="E180" t="str">
        <f>'UniWorkforce Demonstrator Hours'!AX456</f>
        <v/>
      </c>
      <c r="F180" t="str">
        <f>'UniWorkforce Demonstrator Hours'!AY456</f>
        <v/>
      </c>
      <c r="G180" t="str">
        <f>'UniWorkforce Demonstrator Hours'!AZ456</f>
        <v/>
      </c>
      <c r="H180" t="str">
        <f>'UniWorkforce Demonstrator Hours'!BA456</f>
        <v/>
      </c>
      <c r="I180" t="str">
        <f>'UniWorkforce Demonstrator Hours'!BB456</f>
        <v/>
      </c>
      <c r="J180" t="str">
        <f>'UniWorkforce Demonstrator Hours'!BC456</f>
        <v/>
      </c>
      <c r="K180" t="str">
        <f>'UniWorkforce Demonstrator Hours'!BD456</f>
        <v/>
      </c>
      <c r="L180" t="str">
        <f>'UniWorkforce Demonstrator Hours'!BE456</f>
        <v/>
      </c>
      <c r="M180" t="str">
        <f>'UniWorkforce Demonstrator Hours'!BF456</f>
        <v/>
      </c>
      <c r="N180" t="str">
        <f>'UniWorkforce Demonstrator Hours'!BG456</f>
        <v/>
      </c>
      <c r="O180" t="str">
        <f>'UniWorkforce Demonstrator Hours'!BH456</f>
        <v/>
      </c>
      <c r="P180" t="str">
        <f>'UniWorkforce Demonstrator Hours'!BI456</f>
        <v/>
      </c>
      <c r="Q180" t="str">
        <f>'UniWorkforce Demonstrator Hours'!BJ456</f>
        <v/>
      </c>
      <c r="R180" t="str">
        <f>'UniWorkforce Demonstrator Hours'!BK456</f>
        <v/>
      </c>
      <c r="S180" t="str">
        <f>'UniWorkforce Demonstrator Hours'!BL456</f>
        <v/>
      </c>
      <c r="T180" t="str">
        <f>'UniWorkforce Demonstrator Hours'!BM456</f>
        <v/>
      </c>
      <c r="U180" t="str">
        <f>'UniWorkforce Demonstrator Hours'!BN456</f>
        <v/>
      </c>
      <c r="V180" t="str">
        <f>'UniWorkforce Demonstrator Hours'!BO456</f>
        <v/>
      </c>
      <c r="W180" t="str">
        <f>'UniWorkforce Demonstrator Hours'!BP456</f>
        <v/>
      </c>
      <c r="X180" t="str">
        <f>'UniWorkforce Demonstrator Hours'!BQ456</f>
        <v/>
      </c>
      <c r="Y180" t="str">
        <f>'UniWorkforce Demonstrator Hours'!BR456</f>
        <v/>
      </c>
      <c r="Z180" t="str">
        <f>'UniWorkforce Demonstrator Hours'!BS456</f>
        <v/>
      </c>
      <c r="AA180" t="str">
        <f>'UniWorkforce Demonstrator Hours'!BT456</f>
        <v/>
      </c>
      <c r="AB180" t="str">
        <f>'UniWorkforce Demonstrator Hours'!BU456</f>
        <v/>
      </c>
      <c r="AC180" t="str">
        <f>'UniWorkforce Demonstrator Hours'!BV456</f>
        <v/>
      </c>
      <c r="AD180" t="str">
        <f>'UniWorkforce Demonstrator Hours'!BW456</f>
        <v/>
      </c>
      <c r="AE180" t="str">
        <f>'UniWorkforce Demonstrator Hours'!BX456</f>
        <v/>
      </c>
      <c r="AF180" t="str">
        <f>'UniWorkforce Demonstrator Hours'!BY456</f>
        <v/>
      </c>
      <c r="AG180" t="str">
        <f>'UniWorkforce Demonstrator Hours'!BZ456</f>
        <v/>
      </c>
      <c r="AH180" t="str">
        <f>'UniWorkforce Demonstrator Hours'!CA456</f>
        <v/>
      </c>
      <c r="AI180" t="str">
        <f>'UniWorkforce Demonstrator Hours'!CB456</f>
        <v/>
      </c>
      <c r="AJ180" t="str">
        <f>'UniWorkforce Demonstrator Hours'!CG456</f>
        <v/>
      </c>
      <c r="AK180" t="str">
        <f>'UniWorkforce Demonstrator Hours'!CH456</f>
        <v/>
      </c>
      <c r="AL180" t="str">
        <f>'UniWorkforce Demonstrator Hours'!CI456</f>
        <v/>
      </c>
    </row>
    <row r="181" spans="1:38" x14ac:dyDescent="0.25">
      <c r="A181" t="str">
        <f>IF(AND(E180="",E181=""),"",IF(E181="","&lt;EOD&gt;",TEXT('UniWorkforce Demonstrator Hours'!$Y$6,"0000000")))</f>
        <v/>
      </c>
      <c r="B181" t="str">
        <f>IF(E181="","",'UniWorkforce Demonstrator Hours'!$D$4)</f>
        <v/>
      </c>
      <c r="C181" t="str">
        <f>IF(E181="","",'UniWorkforce Demonstrator Hours'!$Y$4)</f>
        <v/>
      </c>
      <c r="D181" t="str">
        <f>IF(E181="","",'UniWorkforce Demonstrator Hours'!$X$113)</f>
        <v/>
      </c>
      <c r="E181" t="str">
        <f>'UniWorkforce Demonstrator Hours'!AX457</f>
        <v/>
      </c>
      <c r="F181" t="str">
        <f>'UniWorkforce Demonstrator Hours'!AY457</f>
        <v/>
      </c>
      <c r="G181" t="str">
        <f>'UniWorkforce Demonstrator Hours'!AZ457</f>
        <v/>
      </c>
      <c r="H181" t="str">
        <f>'UniWorkforce Demonstrator Hours'!BA457</f>
        <v/>
      </c>
      <c r="I181" t="str">
        <f>'UniWorkforce Demonstrator Hours'!BB457</f>
        <v/>
      </c>
      <c r="J181" t="str">
        <f>'UniWorkforce Demonstrator Hours'!BC457</f>
        <v/>
      </c>
      <c r="K181" t="str">
        <f>'UniWorkforce Demonstrator Hours'!BD457</f>
        <v/>
      </c>
      <c r="L181" t="str">
        <f>'UniWorkforce Demonstrator Hours'!BE457</f>
        <v/>
      </c>
      <c r="M181" t="str">
        <f>'UniWorkforce Demonstrator Hours'!BF457</f>
        <v/>
      </c>
      <c r="N181" t="str">
        <f>'UniWorkforce Demonstrator Hours'!BG457</f>
        <v/>
      </c>
      <c r="O181" t="str">
        <f>'UniWorkforce Demonstrator Hours'!BH457</f>
        <v/>
      </c>
      <c r="P181" t="str">
        <f>'UniWorkforce Demonstrator Hours'!BI457</f>
        <v/>
      </c>
      <c r="Q181" t="str">
        <f>'UniWorkforce Demonstrator Hours'!BJ457</f>
        <v/>
      </c>
      <c r="R181" t="str">
        <f>'UniWorkforce Demonstrator Hours'!BK457</f>
        <v/>
      </c>
      <c r="S181" t="str">
        <f>'UniWorkforce Demonstrator Hours'!BL457</f>
        <v/>
      </c>
      <c r="T181" t="str">
        <f>'UniWorkforce Demonstrator Hours'!BM457</f>
        <v/>
      </c>
      <c r="U181" t="str">
        <f>'UniWorkforce Demonstrator Hours'!BN457</f>
        <v/>
      </c>
      <c r="V181" t="str">
        <f>'UniWorkforce Demonstrator Hours'!BO457</f>
        <v/>
      </c>
      <c r="W181" t="str">
        <f>'UniWorkforce Demonstrator Hours'!BP457</f>
        <v/>
      </c>
      <c r="X181" t="str">
        <f>'UniWorkforce Demonstrator Hours'!BQ457</f>
        <v/>
      </c>
      <c r="Y181" t="str">
        <f>'UniWorkforce Demonstrator Hours'!BR457</f>
        <v/>
      </c>
      <c r="Z181" t="str">
        <f>'UniWorkforce Demonstrator Hours'!BS457</f>
        <v/>
      </c>
      <c r="AA181" t="str">
        <f>'UniWorkforce Demonstrator Hours'!BT457</f>
        <v/>
      </c>
      <c r="AB181" t="str">
        <f>'UniWorkforce Demonstrator Hours'!BU457</f>
        <v/>
      </c>
      <c r="AC181" t="str">
        <f>'UniWorkforce Demonstrator Hours'!BV457</f>
        <v/>
      </c>
      <c r="AD181" t="str">
        <f>'UniWorkforce Demonstrator Hours'!BW457</f>
        <v/>
      </c>
      <c r="AE181" t="str">
        <f>'UniWorkforce Demonstrator Hours'!BX457</f>
        <v/>
      </c>
      <c r="AF181" t="str">
        <f>'UniWorkforce Demonstrator Hours'!BY457</f>
        <v/>
      </c>
      <c r="AG181" t="str">
        <f>'UniWorkforce Demonstrator Hours'!BZ457</f>
        <v/>
      </c>
      <c r="AH181" t="str">
        <f>'UniWorkforce Demonstrator Hours'!CA457</f>
        <v/>
      </c>
      <c r="AI181" t="str">
        <f>'UniWorkforce Demonstrator Hours'!CB457</f>
        <v/>
      </c>
      <c r="AJ181" t="str">
        <f>'UniWorkforce Demonstrator Hours'!CG457</f>
        <v/>
      </c>
      <c r="AK181" t="str">
        <f>'UniWorkforce Demonstrator Hours'!CH457</f>
        <v/>
      </c>
      <c r="AL181" t="str">
        <f>'UniWorkforce Demonstrator Hours'!CI457</f>
        <v/>
      </c>
    </row>
    <row r="182" spans="1:38" x14ac:dyDescent="0.25">
      <c r="A182" t="str">
        <f>IF(AND(E181="",E182=""),"",IF(E182="","&lt;EOD&gt;",TEXT('UniWorkforce Demonstrator Hours'!$Y$6,"0000000")))</f>
        <v/>
      </c>
      <c r="B182" t="str">
        <f>IF(E182="","",'UniWorkforce Demonstrator Hours'!$D$4)</f>
        <v/>
      </c>
      <c r="C182" t="str">
        <f>IF(E182="","",'UniWorkforce Demonstrator Hours'!$Y$4)</f>
        <v/>
      </c>
      <c r="D182" t="str">
        <f>IF(E182="","",'UniWorkforce Demonstrator Hours'!$X$113)</f>
        <v/>
      </c>
      <c r="E182" t="str">
        <f>'UniWorkforce Demonstrator Hours'!AX458</f>
        <v/>
      </c>
      <c r="F182" t="str">
        <f>'UniWorkforce Demonstrator Hours'!AY458</f>
        <v/>
      </c>
      <c r="G182" t="str">
        <f>'UniWorkforce Demonstrator Hours'!AZ458</f>
        <v/>
      </c>
      <c r="H182" t="str">
        <f>'UniWorkforce Demonstrator Hours'!BA458</f>
        <v/>
      </c>
      <c r="I182" t="str">
        <f>'UniWorkforce Demonstrator Hours'!BB458</f>
        <v/>
      </c>
      <c r="J182" t="str">
        <f>'UniWorkforce Demonstrator Hours'!BC458</f>
        <v/>
      </c>
      <c r="K182" t="str">
        <f>'UniWorkforce Demonstrator Hours'!BD458</f>
        <v/>
      </c>
      <c r="L182" t="str">
        <f>'UniWorkforce Demonstrator Hours'!BE458</f>
        <v/>
      </c>
      <c r="M182" t="str">
        <f>'UniWorkforce Demonstrator Hours'!BF458</f>
        <v/>
      </c>
      <c r="N182" t="str">
        <f>'UniWorkforce Demonstrator Hours'!BG458</f>
        <v/>
      </c>
      <c r="O182" t="str">
        <f>'UniWorkforce Demonstrator Hours'!BH458</f>
        <v/>
      </c>
      <c r="P182" t="str">
        <f>'UniWorkforce Demonstrator Hours'!BI458</f>
        <v/>
      </c>
      <c r="Q182" t="str">
        <f>'UniWorkforce Demonstrator Hours'!BJ458</f>
        <v/>
      </c>
      <c r="R182" t="str">
        <f>'UniWorkforce Demonstrator Hours'!BK458</f>
        <v/>
      </c>
      <c r="S182" t="str">
        <f>'UniWorkforce Demonstrator Hours'!BL458</f>
        <v/>
      </c>
      <c r="T182" t="str">
        <f>'UniWorkforce Demonstrator Hours'!BM458</f>
        <v/>
      </c>
      <c r="U182" t="str">
        <f>'UniWorkforce Demonstrator Hours'!BN458</f>
        <v/>
      </c>
      <c r="V182" t="str">
        <f>'UniWorkforce Demonstrator Hours'!BO458</f>
        <v/>
      </c>
      <c r="W182" t="str">
        <f>'UniWorkforce Demonstrator Hours'!BP458</f>
        <v/>
      </c>
      <c r="X182" t="str">
        <f>'UniWorkforce Demonstrator Hours'!BQ458</f>
        <v/>
      </c>
      <c r="Y182" t="str">
        <f>'UniWorkforce Demonstrator Hours'!BR458</f>
        <v/>
      </c>
      <c r="Z182" t="str">
        <f>'UniWorkforce Demonstrator Hours'!BS458</f>
        <v/>
      </c>
      <c r="AA182" t="str">
        <f>'UniWorkforce Demonstrator Hours'!BT458</f>
        <v/>
      </c>
      <c r="AB182" t="str">
        <f>'UniWorkforce Demonstrator Hours'!BU458</f>
        <v/>
      </c>
      <c r="AC182" t="str">
        <f>'UniWorkforce Demonstrator Hours'!BV458</f>
        <v/>
      </c>
      <c r="AD182" t="str">
        <f>'UniWorkforce Demonstrator Hours'!BW458</f>
        <v/>
      </c>
      <c r="AE182" t="str">
        <f>'UniWorkforce Demonstrator Hours'!BX458</f>
        <v/>
      </c>
      <c r="AF182" t="str">
        <f>'UniWorkforce Demonstrator Hours'!BY458</f>
        <v/>
      </c>
      <c r="AG182" t="str">
        <f>'UniWorkforce Demonstrator Hours'!BZ458</f>
        <v/>
      </c>
      <c r="AH182" t="str">
        <f>'UniWorkforce Demonstrator Hours'!CA458</f>
        <v/>
      </c>
      <c r="AI182" t="str">
        <f>'UniWorkforce Demonstrator Hours'!CB458</f>
        <v/>
      </c>
      <c r="AJ182" t="str">
        <f>'UniWorkforce Demonstrator Hours'!CG458</f>
        <v/>
      </c>
      <c r="AK182" t="str">
        <f>'UniWorkforce Demonstrator Hours'!CH458</f>
        <v/>
      </c>
      <c r="AL182" t="str">
        <f>'UniWorkforce Demonstrator Hours'!CI458</f>
        <v/>
      </c>
    </row>
    <row r="183" spans="1:38" x14ac:dyDescent="0.25">
      <c r="A183" t="str">
        <f>IF(AND(E182="",E183=""),"",IF(E183="","&lt;EOD&gt;",TEXT('UniWorkforce Demonstrator Hours'!$Y$6,"0000000")))</f>
        <v/>
      </c>
      <c r="B183" t="str">
        <f>IF(E183="","",'UniWorkforce Demonstrator Hours'!$D$4)</f>
        <v/>
      </c>
      <c r="C183" t="str">
        <f>IF(E183="","",'UniWorkforce Demonstrator Hours'!$Y$4)</f>
        <v/>
      </c>
      <c r="D183" t="str">
        <f>IF(E183="","",'UniWorkforce Demonstrator Hours'!$X$113)</f>
        <v/>
      </c>
      <c r="E183" t="str">
        <f>'UniWorkforce Demonstrator Hours'!AX459</f>
        <v/>
      </c>
      <c r="F183" t="str">
        <f>'UniWorkforce Demonstrator Hours'!AY459</f>
        <v/>
      </c>
      <c r="G183" t="str">
        <f>'UniWorkforce Demonstrator Hours'!AZ459</f>
        <v/>
      </c>
      <c r="H183" t="str">
        <f>'UniWorkforce Demonstrator Hours'!BA459</f>
        <v/>
      </c>
      <c r="I183" t="str">
        <f>'UniWorkforce Demonstrator Hours'!BB459</f>
        <v/>
      </c>
      <c r="J183" t="str">
        <f>'UniWorkforce Demonstrator Hours'!BC459</f>
        <v/>
      </c>
      <c r="K183" t="str">
        <f>'UniWorkforce Demonstrator Hours'!BD459</f>
        <v/>
      </c>
      <c r="L183" t="str">
        <f>'UniWorkforce Demonstrator Hours'!BE459</f>
        <v/>
      </c>
      <c r="M183" t="str">
        <f>'UniWorkforce Demonstrator Hours'!BF459</f>
        <v/>
      </c>
      <c r="N183" t="str">
        <f>'UniWorkforce Demonstrator Hours'!BG459</f>
        <v/>
      </c>
      <c r="O183" t="str">
        <f>'UniWorkforce Demonstrator Hours'!BH459</f>
        <v/>
      </c>
      <c r="P183" t="str">
        <f>'UniWorkforce Demonstrator Hours'!BI459</f>
        <v/>
      </c>
      <c r="Q183" t="str">
        <f>'UniWorkforce Demonstrator Hours'!BJ459</f>
        <v/>
      </c>
      <c r="R183" t="str">
        <f>'UniWorkforce Demonstrator Hours'!BK459</f>
        <v/>
      </c>
      <c r="S183" t="str">
        <f>'UniWorkforce Demonstrator Hours'!BL459</f>
        <v/>
      </c>
      <c r="T183" t="str">
        <f>'UniWorkforce Demonstrator Hours'!BM459</f>
        <v/>
      </c>
      <c r="U183" t="str">
        <f>'UniWorkforce Demonstrator Hours'!BN459</f>
        <v/>
      </c>
      <c r="V183" t="str">
        <f>'UniWorkforce Demonstrator Hours'!BO459</f>
        <v/>
      </c>
      <c r="W183" t="str">
        <f>'UniWorkforce Demonstrator Hours'!BP459</f>
        <v/>
      </c>
      <c r="X183" t="str">
        <f>'UniWorkforce Demonstrator Hours'!BQ459</f>
        <v/>
      </c>
      <c r="Y183" t="str">
        <f>'UniWorkforce Demonstrator Hours'!BR459</f>
        <v/>
      </c>
      <c r="Z183" t="str">
        <f>'UniWorkforce Demonstrator Hours'!BS459</f>
        <v/>
      </c>
      <c r="AA183" t="str">
        <f>'UniWorkforce Demonstrator Hours'!BT459</f>
        <v/>
      </c>
      <c r="AB183" t="str">
        <f>'UniWorkforce Demonstrator Hours'!BU459</f>
        <v/>
      </c>
      <c r="AC183" t="str">
        <f>'UniWorkforce Demonstrator Hours'!BV459</f>
        <v/>
      </c>
      <c r="AD183" t="str">
        <f>'UniWorkforce Demonstrator Hours'!BW459</f>
        <v/>
      </c>
      <c r="AE183" t="str">
        <f>'UniWorkforce Demonstrator Hours'!BX459</f>
        <v/>
      </c>
      <c r="AF183" t="str">
        <f>'UniWorkforce Demonstrator Hours'!BY459</f>
        <v/>
      </c>
      <c r="AG183" t="str">
        <f>'UniWorkforce Demonstrator Hours'!BZ459</f>
        <v/>
      </c>
      <c r="AH183" t="str">
        <f>'UniWorkforce Demonstrator Hours'!CA459</f>
        <v/>
      </c>
      <c r="AI183" t="str">
        <f>'UniWorkforce Demonstrator Hours'!CB459</f>
        <v/>
      </c>
      <c r="AJ183" t="str">
        <f>'UniWorkforce Demonstrator Hours'!CG459</f>
        <v/>
      </c>
      <c r="AK183" t="str">
        <f>'UniWorkforce Demonstrator Hours'!CH459</f>
        <v/>
      </c>
      <c r="AL183" t="str">
        <f>'UniWorkforce Demonstrator Hours'!CI459</f>
        <v/>
      </c>
    </row>
    <row r="184" spans="1:38" x14ac:dyDescent="0.25">
      <c r="A184" t="str">
        <f>IF(AND(E183="",E184=""),"",IF(E184="","&lt;EOD&gt;",TEXT('UniWorkforce Demonstrator Hours'!$Y$6,"0000000")))</f>
        <v/>
      </c>
      <c r="B184" t="str">
        <f>IF(E184="","",'UniWorkforce Demonstrator Hours'!$D$4)</f>
        <v/>
      </c>
      <c r="C184" t="str">
        <f>IF(E184="","",'UniWorkforce Demonstrator Hours'!$Y$4)</f>
        <v/>
      </c>
      <c r="D184" t="str">
        <f>IF(E184="","",'UniWorkforce Demonstrator Hours'!$X$113)</f>
        <v/>
      </c>
      <c r="E184" t="str">
        <f>'UniWorkforce Demonstrator Hours'!AX460</f>
        <v/>
      </c>
      <c r="F184" t="str">
        <f>'UniWorkforce Demonstrator Hours'!AY460</f>
        <v/>
      </c>
      <c r="G184" t="str">
        <f>'UniWorkforce Demonstrator Hours'!AZ460</f>
        <v/>
      </c>
      <c r="H184" t="str">
        <f>'UniWorkforce Demonstrator Hours'!BA460</f>
        <v/>
      </c>
      <c r="I184" t="str">
        <f>'UniWorkforce Demonstrator Hours'!BB460</f>
        <v/>
      </c>
      <c r="J184" t="str">
        <f>'UniWorkforce Demonstrator Hours'!BC460</f>
        <v/>
      </c>
      <c r="K184" t="str">
        <f>'UniWorkforce Demonstrator Hours'!BD460</f>
        <v/>
      </c>
      <c r="L184" t="str">
        <f>'UniWorkforce Demonstrator Hours'!BE460</f>
        <v/>
      </c>
      <c r="M184" t="str">
        <f>'UniWorkforce Demonstrator Hours'!BF460</f>
        <v/>
      </c>
      <c r="N184" t="str">
        <f>'UniWorkforce Demonstrator Hours'!BG460</f>
        <v/>
      </c>
      <c r="O184" t="str">
        <f>'UniWorkforce Demonstrator Hours'!BH460</f>
        <v/>
      </c>
      <c r="P184" t="str">
        <f>'UniWorkforce Demonstrator Hours'!BI460</f>
        <v/>
      </c>
      <c r="Q184" t="str">
        <f>'UniWorkforce Demonstrator Hours'!BJ460</f>
        <v/>
      </c>
      <c r="R184" t="str">
        <f>'UniWorkforce Demonstrator Hours'!BK460</f>
        <v/>
      </c>
      <c r="S184" t="str">
        <f>'UniWorkforce Demonstrator Hours'!BL460</f>
        <v/>
      </c>
      <c r="T184" t="str">
        <f>'UniWorkforce Demonstrator Hours'!BM460</f>
        <v/>
      </c>
      <c r="U184" t="str">
        <f>'UniWorkforce Demonstrator Hours'!BN460</f>
        <v/>
      </c>
      <c r="V184" t="str">
        <f>'UniWorkforce Demonstrator Hours'!BO460</f>
        <v/>
      </c>
      <c r="W184" t="str">
        <f>'UniWorkforce Demonstrator Hours'!BP460</f>
        <v/>
      </c>
      <c r="X184" t="str">
        <f>'UniWorkforce Demonstrator Hours'!BQ460</f>
        <v/>
      </c>
      <c r="Y184" t="str">
        <f>'UniWorkforce Demonstrator Hours'!BR460</f>
        <v/>
      </c>
      <c r="Z184" t="str">
        <f>'UniWorkforce Demonstrator Hours'!BS460</f>
        <v/>
      </c>
      <c r="AA184" t="str">
        <f>'UniWorkforce Demonstrator Hours'!BT460</f>
        <v/>
      </c>
      <c r="AB184" t="str">
        <f>'UniWorkforce Demonstrator Hours'!BU460</f>
        <v/>
      </c>
      <c r="AC184" t="str">
        <f>'UniWorkforce Demonstrator Hours'!BV460</f>
        <v/>
      </c>
      <c r="AD184" t="str">
        <f>'UniWorkforce Demonstrator Hours'!BW460</f>
        <v/>
      </c>
      <c r="AE184" t="str">
        <f>'UniWorkforce Demonstrator Hours'!BX460</f>
        <v/>
      </c>
      <c r="AF184" t="str">
        <f>'UniWorkforce Demonstrator Hours'!BY460</f>
        <v/>
      </c>
      <c r="AG184" t="str">
        <f>'UniWorkforce Demonstrator Hours'!BZ460</f>
        <v/>
      </c>
      <c r="AH184" t="str">
        <f>'UniWorkforce Demonstrator Hours'!CA460</f>
        <v/>
      </c>
      <c r="AI184" t="str">
        <f>'UniWorkforce Demonstrator Hours'!CB460</f>
        <v/>
      </c>
      <c r="AJ184" t="str">
        <f>'UniWorkforce Demonstrator Hours'!CG460</f>
        <v/>
      </c>
      <c r="AK184" t="str">
        <f>'UniWorkforce Demonstrator Hours'!CH460</f>
        <v/>
      </c>
      <c r="AL184" t="str">
        <f>'UniWorkforce Demonstrator Hours'!CI460</f>
        <v/>
      </c>
    </row>
    <row r="185" spans="1:38" x14ac:dyDescent="0.25">
      <c r="A185" t="str">
        <f>IF(AND(E184="",E185=""),"",IF(E185="","&lt;EOD&gt;",TEXT('UniWorkforce Demonstrator Hours'!$Y$6,"0000000")))</f>
        <v/>
      </c>
      <c r="B185" t="str">
        <f>IF(E185="","",'UniWorkforce Demonstrator Hours'!$D$4)</f>
        <v/>
      </c>
      <c r="C185" t="str">
        <f>IF(E185="","",'UniWorkforce Demonstrator Hours'!$Y$4)</f>
        <v/>
      </c>
      <c r="D185" t="str">
        <f>IF(E185="","",'UniWorkforce Demonstrator Hours'!$X$113)</f>
        <v/>
      </c>
      <c r="E185" t="str">
        <f>'UniWorkforce Demonstrator Hours'!AX461</f>
        <v/>
      </c>
      <c r="F185" t="str">
        <f>'UniWorkforce Demonstrator Hours'!AY461</f>
        <v/>
      </c>
      <c r="G185" t="str">
        <f>'UniWorkforce Demonstrator Hours'!AZ461</f>
        <v/>
      </c>
      <c r="H185" t="str">
        <f>'UniWorkforce Demonstrator Hours'!BA461</f>
        <v/>
      </c>
      <c r="I185" t="str">
        <f>'UniWorkforce Demonstrator Hours'!BB461</f>
        <v/>
      </c>
      <c r="J185" t="str">
        <f>'UniWorkforce Demonstrator Hours'!BC461</f>
        <v/>
      </c>
      <c r="K185" t="str">
        <f>'UniWorkforce Demonstrator Hours'!BD461</f>
        <v/>
      </c>
      <c r="L185" t="str">
        <f>'UniWorkforce Demonstrator Hours'!BE461</f>
        <v/>
      </c>
      <c r="M185" t="str">
        <f>'UniWorkforce Demonstrator Hours'!BF461</f>
        <v/>
      </c>
      <c r="N185" t="str">
        <f>'UniWorkforce Demonstrator Hours'!BG461</f>
        <v/>
      </c>
      <c r="O185" t="str">
        <f>'UniWorkforce Demonstrator Hours'!BH461</f>
        <v/>
      </c>
      <c r="P185" t="str">
        <f>'UniWorkforce Demonstrator Hours'!BI461</f>
        <v/>
      </c>
      <c r="Q185" t="str">
        <f>'UniWorkforce Demonstrator Hours'!BJ461</f>
        <v/>
      </c>
      <c r="R185" t="str">
        <f>'UniWorkforce Demonstrator Hours'!BK461</f>
        <v/>
      </c>
      <c r="S185" t="str">
        <f>'UniWorkforce Demonstrator Hours'!BL461</f>
        <v/>
      </c>
      <c r="T185" t="str">
        <f>'UniWorkforce Demonstrator Hours'!BM461</f>
        <v/>
      </c>
      <c r="U185" t="str">
        <f>'UniWorkforce Demonstrator Hours'!BN461</f>
        <v/>
      </c>
      <c r="V185" t="str">
        <f>'UniWorkforce Demonstrator Hours'!BO461</f>
        <v/>
      </c>
      <c r="W185" t="str">
        <f>'UniWorkforce Demonstrator Hours'!BP461</f>
        <v/>
      </c>
      <c r="X185" t="str">
        <f>'UniWorkforce Demonstrator Hours'!BQ461</f>
        <v/>
      </c>
      <c r="Y185" t="str">
        <f>'UniWorkforce Demonstrator Hours'!BR461</f>
        <v/>
      </c>
      <c r="Z185" t="str">
        <f>'UniWorkforce Demonstrator Hours'!BS461</f>
        <v/>
      </c>
      <c r="AA185" t="str">
        <f>'UniWorkforce Demonstrator Hours'!BT461</f>
        <v/>
      </c>
      <c r="AB185" t="str">
        <f>'UniWorkforce Demonstrator Hours'!BU461</f>
        <v/>
      </c>
      <c r="AC185" t="str">
        <f>'UniWorkforce Demonstrator Hours'!BV461</f>
        <v/>
      </c>
      <c r="AD185" t="str">
        <f>'UniWorkforce Demonstrator Hours'!BW461</f>
        <v/>
      </c>
      <c r="AE185" t="str">
        <f>'UniWorkforce Demonstrator Hours'!BX461</f>
        <v/>
      </c>
      <c r="AF185" t="str">
        <f>'UniWorkforce Demonstrator Hours'!BY461</f>
        <v/>
      </c>
      <c r="AG185" t="str">
        <f>'UniWorkforce Demonstrator Hours'!BZ461</f>
        <v/>
      </c>
      <c r="AH185" t="str">
        <f>'UniWorkforce Demonstrator Hours'!CA461</f>
        <v/>
      </c>
      <c r="AI185" t="str">
        <f>'UniWorkforce Demonstrator Hours'!CB461</f>
        <v/>
      </c>
      <c r="AJ185" t="str">
        <f>'UniWorkforce Demonstrator Hours'!CG461</f>
        <v/>
      </c>
      <c r="AK185" t="str">
        <f>'UniWorkforce Demonstrator Hours'!CH461</f>
        <v/>
      </c>
      <c r="AL185" t="str">
        <f>'UniWorkforce Demonstrator Hours'!CI461</f>
        <v/>
      </c>
    </row>
    <row r="186" spans="1:38" x14ac:dyDescent="0.25">
      <c r="A186" t="str">
        <f>IF(AND(E185="",E186=""),"",IF(E186="","&lt;EOD&gt;",TEXT('UniWorkforce Demonstrator Hours'!$Y$6,"0000000")))</f>
        <v/>
      </c>
      <c r="B186" t="str">
        <f>IF(E186="","",'UniWorkforce Demonstrator Hours'!$D$4)</f>
        <v/>
      </c>
      <c r="C186" t="str">
        <f>IF(E186="","",'UniWorkforce Demonstrator Hours'!$Y$4)</f>
        <v/>
      </c>
      <c r="D186" t="str">
        <f>IF(E186="","",'UniWorkforce Demonstrator Hours'!$X$113)</f>
        <v/>
      </c>
      <c r="E186" t="str">
        <f>'UniWorkforce Demonstrator Hours'!AX462</f>
        <v/>
      </c>
      <c r="F186" t="str">
        <f>'UniWorkforce Demonstrator Hours'!AY462</f>
        <v/>
      </c>
      <c r="G186" t="str">
        <f>'UniWorkforce Demonstrator Hours'!AZ462</f>
        <v/>
      </c>
      <c r="H186" t="str">
        <f>'UniWorkforce Demonstrator Hours'!BA462</f>
        <v/>
      </c>
      <c r="I186" t="str">
        <f>'UniWorkforce Demonstrator Hours'!BB462</f>
        <v/>
      </c>
      <c r="J186" t="str">
        <f>'UniWorkforce Demonstrator Hours'!BC462</f>
        <v/>
      </c>
      <c r="K186" t="str">
        <f>'UniWorkforce Demonstrator Hours'!BD462</f>
        <v/>
      </c>
      <c r="L186" t="str">
        <f>'UniWorkforce Demonstrator Hours'!BE462</f>
        <v/>
      </c>
      <c r="M186" t="str">
        <f>'UniWorkforce Demonstrator Hours'!BF462</f>
        <v/>
      </c>
      <c r="N186" t="str">
        <f>'UniWorkforce Demonstrator Hours'!BG462</f>
        <v/>
      </c>
      <c r="O186" t="str">
        <f>'UniWorkforce Demonstrator Hours'!BH462</f>
        <v/>
      </c>
      <c r="P186" t="str">
        <f>'UniWorkforce Demonstrator Hours'!BI462</f>
        <v/>
      </c>
      <c r="Q186" t="str">
        <f>'UniWorkforce Demonstrator Hours'!BJ462</f>
        <v/>
      </c>
      <c r="R186" t="str">
        <f>'UniWorkforce Demonstrator Hours'!BK462</f>
        <v/>
      </c>
      <c r="S186" t="str">
        <f>'UniWorkforce Demonstrator Hours'!BL462</f>
        <v/>
      </c>
      <c r="T186" t="str">
        <f>'UniWorkforce Demonstrator Hours'!BM462</f>
        <v/>
      </c>
      <c r="U186" t="str">
        <f>'UniWorkforce Demonstrator Hours'!BN462</f>
        <v/>
      </c>
      <c r="V186" t="str">
        <f>'UniWorkforce Demonstrator Hours'!BO462</f>
        <v/>
      </c>
      <c r="W186" t="str">
        <f>'UniWorkforce Demonstrator Hours'!BP462</f>
        <v/>
      </c>
      <c r="X186" t="str">
        <f>'UniWorkforce Demonstrator Hours'!BQ462</f>
        <v/>
      </c>
      <c r="Y186" t="str">
        <f>'UniWorkforce Demonstrator Hours'!BR462</f>
        <v/>
      </c>
      <c r="Z186" t="str">
        <f>'UniWorkforce Demonstrator Hours'!BS462</f>
        <v/>
      </c>
      <c r="AA186" t="str">
        <f>'UniWorkforce Demonstrator Hours'!BT462</f>
        <v/>
      </c>
      <c r="AB186" t="str">
        <f>'UniWorkforce Demonstrator Hours'!BU462</f>
        <v/>
      </c>
      <c r="AC186" t="str">
        <f>'UniWorkforce Demonstrator Hours'!BV462</f>
        <v/>
      </c>
      <c r="AD186" t="str">
        <f>'UniWorkforce Demonstrator Hours'!BW462</f>
        <v/>
      </c>
      <c r="AE186" t="str">
        <f>'UniWorkforce Demonstrator Hours'!BX462</f>
        <v/>
      </c>
      <c r="AF186" t="str">
        <f>'UniWorkforce Demonstrator Hours'!BY462</f>
        <v/>
      </c>
      <c r="AG186" t="str">
        <f>'UniWorkforce Demonstrator Hours'!BZ462</f>
        <v/>
      </c>
      <c r="AH186" t="str">
        <f>'UniWorkforce Demonstrator Hours'!CA462</f>
        <v/>
      </c>
      <c r="AI186" t="str">
        <f>'UniWorkforce Demonstrator Hours'!CB462</f>
        <v/>
      </c>
      <c r="AJ186" t="str">
        <f>'UniWorkforce Demonstrator Hours'!CG462</f>
        <v/>
      </c>
      <c r="AK186" t="str">
        <f>'UniWorkforce Demonstrator Hours'!CH462</f>
        <v/>
      </c>
      <c r="AL186" t="str">
        <f>'UniWorkforce Demonstrator Hours'!CI462</f>
        <v/>
      </c>
    </row>
    <row r="187" spans="1:38" x14ac:dyDescent="0.25">
      <c r="A187" t="str">
        <f>IF(AND(E186="",E187=""),"",IF(E187="","&lt;EOD&gt;",TEXT('UniWorkforce Demonstrator Hours'!$Y$6,"0000000")))</f>
        <v/>
      </c>
      <c r="B187" t="str">
        <f>IF(E187="","",'UniWorkforce Demonstrator Hours'!$D$4)</f>
        <v/>
      </c>
      <c r="C187" t="str">
        <f>IF(E187="","",'UniWorkforce Demonstrator Hours'!$Y$4)</f>
        <v/>
      </c>
      <c r="D187" t="str">
        <f>IF(E187="","",'UniWorkforce Demonstrator Hours'!$X$113)</f>
        <v/>
      </c>
      <c r="E187" t="str">
        <f>'UniWorkforce Demonstrator Hours'!AX463</f>
        <v/>
      </c>
      <c r="F187" t="str">
        <f>'UniWorkforce Demonstrator Hours'!AY463</f>
        <v/>
      </c>
      <c r="G187" t="str">
        <f>'UniWorkforce Demonstrator Hours'!AZ463</f>
        <v/>
      </c>
      <c r="H187" t="str">
        <f>'UniWorkforce Demonstrator Hours'!BA463</f>
        <v/>
      </c>
      <c r="I187" t="str">
        <f>'UniWorkforce Demonstrator Hours'!BB463</f>
        <v/>
      </c>
      <c r="J187" t="str">
        <f>'UniWorkforce Demonstrator Hours'!BC463</f>
        <v/>
      </c>
      <c r="K187" t="str">
        <f>'UniWorkforce Demonstrator Hours'!BD463</f>
        <v/>
      </c>
      <c r="L187" t="str">
        <f>'UniWorkforce Demonstrator Hours'!BE463</f>
        <v/>
      </c>
      <c r="M187" t="str">
        <f>'UniWorkforce Demonstrator Hours'!BF463</f>
        <v/>
      </c>
      <c r="N187" t="str">
        <f>'UniWorkforce Demonstrator Hours'!BG463</f>
        <v/>
      </c>
      <c r="O187" t="str">
        <f>'UniWorkforce Demonstrator Hours'!BH463</f>
        <v/>
      </c>
      <c r="P187" t="str">
        <f>'UniWorkforce Demonstrator Hours'!BI463</f>
        <v/>
      </c>
      <c r="Q187" t="str">
        <f>'UniWorkforce Demonstrator Hours'!BJ463</f>
        <v/>
      </c>
      <c r="R187" t="str">
        <f>'UniWorkforce Demonstrator Hours'!BK463</f>
        <v/>
      </c>
      <c r="S187" t="str">
        <f>'UniWorkforce Demonstrator Hours'!BL463</f>
        <v/>
      </c>
      <c r="T187" t="str">
        <f>'UniWorkforce Demonstrator Hours'!BM463</f>
        <v/>
      </c>
      <c r="U187" t="str">
        <f>'UniWorkforce Demonstrator Hours'!BN463</f>
        <v/>
      </c>
      <c r="V187" t="str">
        <f>'UniWorkforce Demonstrator Hours'!BO463</f>
        <v/>
      </c>
      <c r="W187" t="str">
        <f>'UniWorkforce Demonstrator Hours'!BP463</f>
        <v/>
      </c>
      <c r="X187" t="str">
        <f>'UniWorkforce Demonstrator Hours'!BQ463</f>
        <v/>
      </c>
      <c r="Y187" t="str">
        <f>'UniWorkforce Demonstrator Hours'!BR463</f>
        <v/>
      </c>
      <c r="Z187" t="str">
        <f>'UniWorkforce Demonstrator Hours'!BS463</f>
        <v/>
      </c>
      <c r="AA187" t="str">
        <f>'UniWorkforce Demonstrator Hours'!BT463</f>
        <v/>
      </c>
      <c r="AB187" t="str">
        <f>'UniWorkforce Demonstrator Hours'!BU463</f>
        <v/>
      </c>
      <c r="AC187" t="str">
        <f>'UniWorkforce Demonstrator Hours'!BV463</f>
        <v/>
      </c>
      <c r="AD187" t="str">
        <f>'UniWorkforce Demonstrator Hours'!BW463</f>
        <v/>
      </c>
      <c r="AE187" t="str">
        <f>'UniWorkforce Demonstrator Hours'!BX463</f>
        <v/>
      </c>
      <c r="AF187" t="str">
        <f>'UniWorkforce Demonstrator Hours'!BY463</f>
        <v/>
      </c>
      <c r="AG187" t="str">
        <f>'UniWorkforce Demonstrator Hours'!BZ463</f>
        <v/>
      </c>
      <c r="AH187" t="str">
        <f>'UniWorkforce Demonstrator Hours'!CA463</f>
        <v/>
      </c>
      <c r="AI187" t="str">
        <f>'UniWorkforce Demonstrator Hours'!CB463</f>
        <v/>
      </c>
      <c r="AJ187" t="str">
        <f>'UniWorkforce Demonstrator Hours'!CG463</f>
        <v/>
      </c>
      <c r="AK187" t="str">
        <f>'UniWorkforce Demonstrator Hours'!CH463</f>
        <v/>
      </c>
      <c r="AL187" t="str">
        <f>'UniWorkforce Demonstrator Hours'!CI463</f>
        <v/>
      </c>
    </row>
    <row r="188" spans="1:38" x14ac:dyDescent="0.25">
      <c r="A188" t="str">
        <f>IF(AND(E187="",E188=""),"",IF(E188="","&lt;EOD&gt;",TEXT('UniWorkforce Demonstrator Hours'!$Y$6,"0000000")))</f>
        <v/>
      </c>
      <c r="B188" t="str">
        <f>IF(E188="","",'UniWorkforce Demonstrator Hours'!$D$4)</f>
        <v/>
      </c>
      <c r="C188" t="str">
        <f>IF(E188="","",'UniWorkforce Demonstrator Hours'!$Y$4)</f>
        <v/>
      </c>
      <c r="D188" t="str">
        <f>IF(E188="","",'UniWorkforce Demonstrator Hours'!$X$113)</f>
        <v/>
      </c>
      <c r="E188" t="str">
        <f>'UniWorkforce Demonstrator Hours'!AX464</f>
        <v/>
      </c>
      <c r="F188" t="str">
        <f>'UniWorkforce Demonstrator Hours'!AY464</f>
        <v/>
      </c>
      <c r="G188" t="str">
        <f>'UniWorkforce Demonstrator Hours'!AZ464</f>
        <v/>
      </c>
      <c r="H188" t="str">
        <f>'UniWorkforce Demonstrator Hours'!BA464</f>
        <v/>
      </c>
      <c r="I188" t="str">
        <f>'UniWorkforce Demonstrator Hours'!BB464</f>
        <v/>
      </c>
      <c r="J188" t="str">
        <f>'UniWorkforce Demonstrator Hours'!BC464</f>
        <v/>
      </c>
      <c r="K188" t="str">
        <f>'UniWorkforce Demonstrator Hours'!BD464</f>
        <v/>
      </c>
      <c r="L188" t="str">
        <f>'UniWorkforce Demonstrator Hours'!BE464</f>
        <v/>
      </c>
      <c r="M188" t="str">
        <f>'UniWorkforce Demonstrator Hours'!BF464</f>
        <v/>
      </c>
      <c r="N188" t="str">
        <f>'UniWorkforce Demonstrator Hours'!BG464</f>
        <v/>
      </c>
      <c r="O188" t="str">
        <f>'UniWorkforce Demonstrator Hours'!BH464</f>
        <v/>
      </c>
      <c r="P188" t="str">
        <f>'UniWorkforce Demonstrator Hours'!BI464</f>
        <v/>
      </c>
      <c r="Q188" t="str">
        <f>'UniWorkforce Demonstrator Hours'!BJ464</f>
        <v/>
      </c>
      <c r="R188" t="str">
        <f>'UniWorkforce Demonstrator Hours'!BK464</f>
        <v/>
      </c>
      <c r="S188" t="str">
        <f>'UniWorkforce Demonstrator Hours'!BL464</f>
        <v/>
      </c>
      <c r="T188" t="str">
        <f>'UniWorkforce Demonstrator Hours'!BM464</f>
        <v/>
      </c>
      <c r="U188" t="str">
        <f>'UniWorkforce Demonstrator Hours'!BN464</f>
        <v/>
      </c>
      <c r="V188" t="str">
        <f>'UniWorkforce Demonstrator Hours'!BO464</f>
        <v/>
      </c>
      <c r="W188" t="str">
        <f>'UniWorkforce Demonstrator Hours'!BP464</f>
        <v/>
      </c>
      <c r="X188" t="str">
        <f>'UniWorkforce Demonstrator Hours'!BQ464</f>
        <v/>
      </c>
      <c r="Y188" t="str">
        <f>'UniWorkforce Demonstrator Hours'!BR464</f>
        <v/>
      </c>
      <c r="Z188" t="str">
        <f>'UniWorkforce Demonstrator Hours'!BS464</f>
        <v/>
      </c>
      <c r="AA188" t="str">
        <f>'UniWorkforce Demonstrator Hours'!BT464</f>
        <v/>
      </c>
      <c r="AB188" t="str">
        <f>'UniWorkforce Demonstrator Hours'!BU464</f>
        <v/>
      </c>
      <c r="AC188" t="str">
        <f>'UniWorkforce Demonstrator Hours'!BV464</f>
        <v/>
      </c>
      <c r="AD188" t="str">
        <f>'UniWorkforce Demonstrator Hours'!BW464</f>
        <v/>
      </c>
      <c r="AE188" t="str">
        <f>'UniWorkforce Demonstrator Hours'!BX464</f>
        <v/>
      </c>
      <c r="AF188" t="str">
        <f>'UniWorkforce Demonstrator Hours'!BY464</f>
        <v/>
      </c>
      <c r="AG188" t="str">
        <f>'UniWorkforce Demonstrator Hours'!BZ464</f>
        <v/>
      </c>
      <c r="AH188" t="str">
        <f>'UniWorkforce Demonstrator Hours'!CA464</f>
        <v/>
      </c>
      <c r="AI188" t="str">
        <f>'UniWorkforce Demonstrator Hours'!CB464</f>
        <v/>
      </c>
      <c r="AJ188" t="str">
        <f>'UniWorkforce Demonstrator Hours'!CG464</f>
        <v/>
      </c>
      <c r="AK188" t="str">
        <f>'UniWorkforce Demonstrator Hours'!CH464</f>
        <v/>
      </c>
      <c r="AL188" t="str">
        <f>'UniWorkforce Demonstrator Hours'!CI464</f>
        <v/>
      </c>
    </row>
    <row r="189" spans="1:38" x14ac:dyDescent="0.25">
      <c r="A189" t="str">
        <f>IF(AND(E188="",E189=""),"",IF(E189="","&lt;EOD&gt;",TEXT('UniWorkforce Demonstrator Hours'!$Y$6,"0000000")))</f>
        <v/>
      </c>
      <c r="B189" t="str">
        <f>IF(E189="","",'UniWorkforce Demonstrator Hours'!$D$4)</f>
        <v/>
      </c>
      <c r="C189" t="str">
        <f>IF(E189="","",'UniWorkforce Demonstrator Hours'!$Y$4)</f>
        <v/>
      </c>
      <c r="D189" t="str">
        <f>IF(E189="","",'UniWorkforce Demonstrator Hours'!$X$113)</f>
        <v/>
      </c>
      <c r="E189" t="str">
        <f>'UniWorkforce Demonstrator Hours'!AX465</f>
        <v/>
      </c>
      <c r="F189" t="str">
        <f>'UniWorkforce Demonstrator Hours'!AY465</f>
        <v/>
      </c>
      <c r="G189" t="str">
        <f>'UniWorkforce Demonstrator Hours'!AZ465</f>
        <v/>
      </c>
      <c r="H189" t="str">
        <f>'UniWorkforce Demonstrator Hours'!BA465</f>
        <v/>
      </c>
      <c r="I189" t="str">
        <f>'UniWorkforce Demonstrator Hours'!BB465</f>
        <v/>
      </c>
      <c r="J189" t="str">
        <f>'UniWorkforce Demonstrator Hours'!BC465</f>
        <v/>
      </c>
      <c r="K189" t="str">
        <f>'UniWorkforce Demonstrator Hours'!BD465</f>
        <v/>
      </c>
      <c r="L189" t="str">
        <f>'UniWorkforce Demonstrator Hours'!BE465</f>
        <v/>
      </c>
      <c r="M189" t="str">
        <f>'UniWorkforce Demonstrator Hours'!BF465</f>
        <v/>
      </c>
      <c r="N189" t="str">
        <f>'UniWorkforce Demonstrator Hours'!BG465</f>
        <v/>
      </c>
      <c r="O189" t="str">
        <f>'UniWorkforce Demonstrator Hours'!BH465</f>
        <v/>
      </c>
      <c r="P189" t="str">
        <f>'UniWorkforce Demonstrator Hours'!BI465</f>
        <v/>
      </c>
      <c r="Q189" t="str">
        <f>'UniWorkforce Demonstrator Hours'!BJ465</f>
        <v/>
      </c>
      <c r="R189" t="str">
        <f>'UniWorkforce Demonstrator Hours'!BK465</f>
        <v/>
      </c>
      <c r="S189" t="str">
        <f>'UniWorkforce Demonstrator Hours'!BL465</f>
        <v/>
      </c>
      <c r="T189" t="str">
        <f>'UniWorkforce Demonstrator Hours'!BM465</f>
        <v/>
      </c>
      <c r="U189" t="str">
        <f>'UniWorkforce Demonstrator Hours'!BN465</f>
        <v/>
      </c>
      <c r="V189" t="str">
        <f>'UniWorkforce Demonstrator Hours'!BO465</f>
        <v/>
      </c>
      <c r="W189" t="str">
        <f>'UniWorkforce Demonstrator Hours'!BP465</f>
        <v/>
      </c>
      <c r="X189" t="str">
        <f>'UniWorkforce Demonstrator Hours'!BQ465</f>
        <v/>
      </c>
      <c r="Y189" t="str">
        <f>'UniWorkforce Demonstrator Hours'!BR465</f>
        <v/>
      </c>
      <c r="Z189" t="str">
        <f>'UniWorkforce Demonstrator Hours'!BS465</f>
        <v/>
      </c>
      <c r="AA189" t="str">
        <f>'UniWorkforce Demonstrator Hours'!BT465</f>
        <v/>
      </c>
      <c r="AB189" t="str">
        <f>'UniWorkforce Demonstrator Hours'!BU465</f>
        <v/>
      </c>
      <c r="AC189" t="str">
        <f>'UniWorkforce Demonstrator Hours'!BV465</f>
        <v/>
      </c>
      <c r="AD189" t="str">
        <f>'UniWorkforce Demonstrator Hours'!BW465</f>
        <v/>
      </c>
      <c r="AE189" t="str">
        <f>'UniWorkforce Demonstrator Hours'!BX465</f>
        <v/>
      </c>
      <c r="AF189" t="str">
        <f>'UniWorkforce Demonstrator Hours'!BY465</f>
        <v/>
      </c>
      <c r="AG189" t="str">
        <f>'UniWorkforce Demonstrator Hours'!BZ465</f>
        <v/>
      </c>
      <c r="AH189" t="str">
        <f>'UniWorkforce Demonstrator Hours'!CA465</f>
        <v/>
      </c>
      <c r="AI189" t="str">
        <f>'UniWorkforce Demonstrator Hours'!CB465</f>
        <v/>
      </c>
      <c r="AJ189" t="str">
        <f>'UniWorkforce Demonstrator Hours'!CG465</f>
        <v/>
      </c>
      <c r="AK189" t="str">
        <f>'UniWorkforce Demonstrator Hours'!CH465</f>
        <v/>
      </c>
      <c r="AL189" t="str">
        <f>'UniWorkforce Demonstrator Hours'!CI465</f>
        <v/>
      </c>
    </row>
    <row r="190" spans="1:38" x14ac:dyDescent="0.25">
      <c r="A190" t="str">
        <f>IF(AND(E189="",E190=""),"",IF(E190="","&lt;EOD&gt;",TEXT('UniWorkforce Demonstrator Hours'!$Y$6,"0000000")))</f>
        <v/>
      </c>
      <c r="B190" t="str">
        <f>IF(E190="","",'UniWorkforce Demonstrator Hours'!$D$4)</f>
        <v/>
      </c>
      <c r="C190" t="str">
        <f>IF(E190="","",'UniWorkforce Demonstrator Hours'!$Y$4)</f>
        <v/>
      </c>
      <c r="D190" t="str">
        <f>IF(E190="","",'UniWorkforce Demonstrator Hours'!$X$113)</f>
        <v/>
      </c>
      <c r="E190" t="str">
        <f>'UniWorkforce Demonstrator Hours'!AX466</f>
        <v/>
      </c>
      <c r="F190" t="str">
        <f>'UniWorkforce Demonstrator Hours'!AY466</f>
        <v/>
      </c>
      <c r="G190" t="str">
        <f>'UniWorkforce Demonstrator Hours'!AZ466</f>
        <v/>
      </c>
      <c r="H190" t="str">
        <f>'UniWorkforce Demonstrator Hours'!BA466</f>
        <v/>
      </c>
      <c r="I190" t="str">
        <f>'UniWorkforce Demonstrator Hours'!BB466</f>
        <v/>
      </c>
      <c r="J190" t="str">
        <f>'UniWorkforce Demonstrator Hours'!BC466</f>
        <v/>
      </c>
      <c r="K190" t="str">
        <f>'UniWorkforce Demonstrator Hours'!BD466</f>
        <v/>
      </c>
      <c r="L190" t="str">
        <f>'UniWorkforce Demonstrator Hours'!BE466</f>
        <v/>
      </c>
      <c r="M190" t="str">
        <f>'UniWorkforce Demonstrator Hours'!BF466</f>
        <v/>
      </c>
      <c r="N190" t="str">
        <f>'UniWorkforce Demonstrator Hours'!BG466</f>
        <v/>
      </c>
      <c r="O190" t="str">
        <f>'UniWorkforce Demonstrator Hours'!BH466</f>
        <v/>
      </c>
      <c r="P190" t="str">
        <f>'UniWorkforce Demonstrator Hours'!BI466</f>
        <v/>
      </c>
      <c r="Q190" t="str">
        <f>'UniWorkforce Demonstrator Hours'!BJ466</f>
        <v/>
      </c>
      <c r="R190" t="str">
        <f>'UniWorkforce Demonstrator Hours'!BK466</f>
        <v/>
      </c>
      <c r="S190" t="str">
        <f>'UniWorkforce Demonstrator Hours'!BL466</f>
        <v/>
      </c>
      <c r="T190" t="str">
        <f>'UniWorkforce Demonstrator Hours'!BM466</f>
        <v/>
      </c>
      <c r="U190" t="str">
        <f>'UniWorkforce Demonstrator Hours'!BN466</f>
        <v/>
      </c>
      <c r="V190" t="str">
        <f>'UniWorkforce Demonstrator Hours'!BO466</f>
        <v/>
      </c>
      <c r="W190" t="str">
        <f>'UniWorkforce Demonstrator Hours'!BP466</f>
        <v/>
      </c>
      <c r="X190" t="str">
        <f>'UniWorkforce Demonstrator Hours'!BQ466</f>
        <v/>
      </c>
      <c r="Y190" t="str">
        <f>'UniWorkforce Demonstrator Hours'!BR466</f>
        <v/>
      </c>
      <c r="Z190" t="str">
        <f>'UniWorkforce Demonstrator Hours'!BS466</f>
        <v/>
      </c>
      <c r="AA190" t="str">
        <f>'UniWorkforce Demonstrator Hours'!BT466</f>
        <v/>
      </c>
      <c r="AB190" t="str">
        <f>'UniWorkforce Demonstrator Hours'!BU466</f>
        <v/>
      </c>
      <c r="AC190" t="str">
        <f>'UniWorkforce Demonstrator Hours'!BV466</f>
        <v/>
      </c>
      <c r="AD190" t="str">
        <f>'UniWorkforce Demonstrator Hours'!BW466</f>
        <v/>
      </c>
      <c r="AE190" t="str">
        <f>'UniWorkforce Demonstrator Hours'!BX466</f>
        <v/>
      </c>
      <c r="AF190" t="str">
        <f>'UniWorkforce Demonstrator Hours'!BY466</f>
        <v/>
      </c>
      <c r="AG190" t="str">
        <f>'UniWorkforce Demonstrator Hours'!BZ466</f>
        <v/>
      </c>
      <c r="AH190" t="str">
        <f>'UniWorkforce Demonstrator Hours'!CA466</f>
        <v/>
      </c>
      <c r="AI190" t="str">
        <f>'UniWorkforce Demonstrator Hours'!CB466</f>
        <v/>
      </c>
      <c r="AJ190" t="str">
        <f>'UniWorkforce Demonstrator Hours'!CG466</f>
        <v/>
      </c>
      <c r="AK190" t="str">
        <f>'UniWorkforce Demonstrator Hours'!CH466</f>
        <v/>
      </c>
      <c r="AL190" t="str">
        <f>'UniWorkforce Demonstrator Hours'!CI466</f>
        <v/>
      </c>
    </row>
    <row r="191" spans="1:38" x14ac:dyDescent="0.25">
      <c r="A191" t="str">
        <f>IF(AND(E190="",E191=""),"",IF(E191="","&lt;EOD&gt;",TEXT('UniWorkforce Demonstrator Hours'!$Y$6,"0000000")))</f>
        <v/>
      </c>
      <c r="B191" t="str">
        <f>IF(E191="","",'UniWorkforce Demonstrator Hours'!$D$4)</f>
        <v/>
      </c>
      <c r="C191" t="str">
        <f>IF(E191="","",'UniWorkforce Demonstrator Hours'!$Y$4)</f>
        <v/>
      </c>
      <c r="D191" t="str">
        <f>IF(E191="","",'UniWorkforce Demonstrator Hours'!$X$113)</f>
        <v/>
      </c>
      <c r="E191" t="str">
        <f>'UniWorkforce Demonstrator Hours'!AX467</f>
        <v/>
      </c>
      <c r="F191" t="str">
        <f>'UniWorkforce Demonstrator Hours'!AY467</f>
        <v/>
      </c>
      <c r="G191" t="str">
        <f>'UniWorkforce Demonstrator Hours'!AZ467</f>
        <v/>
      </c>
      <c r="H191" t="str">
        <f>'UniWorkforce Demonstrator Hours'!BA467</f>
        <v/>
      </c>
      <c r="I191" t="str">
        <f>'UniWorkforce Demonstrator Hours'!BB467</f>
        <v/>
      </c>
      <c r="J191" t="str">
        <f>'UniWorkforce Demonstrator Hours'!BC467</f>
        <v/>
      </c>
      <c r="K191" t="str">
        <f>'UniWorkforce Demonstrator Hours'!BD467</f>
        <v/>
      </c>
      <c r="L191" t="str">
        <f>'UniWorkforce Demonstrator Hours'!BE467</f>
        <v/>
      </c>
      <c r="M191" t="str">
        <f>'UniWorkforce Demonstrator Hours'!BF467</f>
        <v/>
      </c>
      <c r="N191" t="str">
        <f>'UniWorkforce Demonstrator Hours'!BG467</f>
        <v/>
      </c>
      <c r="O191" t="str">
        <f>'UniWorkforce Demonstrator Hours'!BH467</f>
        <v/>
      </c>
      <c r="P191" t="str">
        <f>'UniWorkforce Demonstrator Hours'!BI467</f>
        <v/>
      </c>
      <c r="Q191" t="str">
        <f>'UniWorkforce Demonstrator Hours'!BJ467</f>
        <v/>
      </c>
      <c r="R191" t="str">
        <f>'UniWorkforce Demonstrator Hours'!BK467</f>
        <v/>
      </c>
      <c r="S191" t="str">
        <f>'UniWorkforce Demonstrator Hours'!BL467</f>
        <v/>
      </c>
      <c r="T191" t="str">
        <f>'UniWorkforce Demonstrator Hours'!BM467</f>
        <v/>
      </c>
      <c r="U191" t="str">
        <f>'UniWorkforce Demonstrator Hours'!BN467</f>
        <v/>
      </c>
      <c r="V191" t="str">
        <f>'UniWorkforce Demonstrator Hours'!BO467</f>
        <v/>
      </c>
      <c r="W191" t="str">
        <f>'UniWorkforce Demonstrator Hours'!BP467</f>
        <v/>
      </c>
      <c r="X191" t="str">
        <f>'UniWorkforce Demonstrator Hours'!BQ467</f>
        <v/>
      </c>
      <c r="Y191" t="str">
        <f>'UniWorkforce Demonstrator Hours'!BR467</f>
        <v/>
      </c>
      <c r="Z191" t="str">
        <f>'UniWorkforce Demonstrator Hours'!BS467</f>
        <v/>
      </c>
      <c r="AA191" t="str">
        <f>'UniWorkforce Demonstrator Hours'!BT467</f>
        <v/>
      </c>
      <c r="AB191" t="str">
        <f>'UniWorkforce Demonstrator Hours'!BU467</f>
        <v/>
      </c>
      <c r="AC191" t="str">
        <f>'UniWorkforce Demonstrator Hours'!BV467</f>
        <v/>
      </c>
      <c r="AD191" t="str">
        <f>'UniWorkforce Demonstrator Hours'!BW467</f>
        <v/>
      </c>
      <c r="AE191" t="str">
        <f>'UniWorkforce Demonstrator Hours'!BX467</f>
        <v/>
      </c>
      <c r="AF191" t="str">
        <f>'UniWorkforce Demonstrator Hours'!BY467</f>
        <v/>
      </c>
      <c r="AG191" t="str">
        <f>'UniWorkforce Demonstrator Hours'!BZ467</f>
        <v/>
      </c>
      <c r="AH191" t="str">
        <f>'UniWorkforce Demonstrator Hours'!CA467</f>
        <v/>
      </c>
      <c r="AI191" t="str">
        <f>'UniWorkforce Demonstrator Hours'!CB467</f>
        <v/>
      </c>
      <c r="AJ191" t="str">
        <f>'UniWorkforce Demonstrator Hours'!CG467</f>
        <v/>
      </c>
      <c r="AK191" t="str">
        <f>'UniWorkforce Demonstrator Hours'!CH467</f>
        <v/>
      </c>
      <c r="AL191" t="str">
        <f>'UniWorkforce Demonstrator Hours'!CI467</f>
        <v/>
      </c>
    </row>
    <row r="192" spans="1:38" x14ac:dyDescent="0.25">
      <c r="A192" t="str">
        <f>IF(AND(E191="",E192=""),"",IF(E192="","&lt;EOD&gt;",TEXT('UniWorkforce Demonstrator Hours'!$Y$6,"0000000")))</f>
        <v/>
      </c>
      <c r="B192" t="str">
        <f>IF(E192="","",'UniWorkforce Demonstrator Hours'!$D$4)</f>
        <v/>
      </c>
      <c r="C192" t="str">
        <f>IF(E192="","",'UniWorkforce Demonstrator Hours'!$Y$4)</f>
        <v/>
      </c>
      <c r="D192" t="str">
        <f>IF(E192="","",'UniWorkforce Demonstrator Hours'!$X$113)</f>
        <v/>
      </c>
      <c r="E192" t="str">
        <f>'UniWorkforce Demonstrator Hours'!AX468</f>
        <v/>
      </c>
      <c r="F192" t="str">
        <f>'UniWorkforce Demonstrator Hours'!AY468</f>
        <v/>
      </c>
      <c r="G192" t="str">
        <f>'UniWorkforce Demonstrator Hours'!AZ468</f>
        <v/>
      </c>
      <c r="H192" t="str">
        <f>'UniWorkforce Demonstrator Hours'!BA468</f>
        <v/>
      </c>
      <c r="I192" t="str">
        <f>'UniWorkforce Demonstrator Hours'!BB468</f>
        <v/>
      </c>
      <c r="J192" t="str">
        <f>'UniWorkforce Demonstrator Hours'!BC468</f>
        <v/>
      </c>
      <c r="K192" t="str">
        <f>'UniWorkforce Demonstrator Hours'!BD468</f>
        <v/>
      </c>
      <c r="L192" t="str">
        <f>'UniWorkforce Demonstrator Hours'!BE468</f>
        <v/>
      </c>
      <c r="M192" t="str">
        <f>'UniWorkforce Demonstrator Hours'!BF468</f>
        <v/>
      </c>
      <c r="N192" t="str">
        <f>'UniWorkforce Demonstrator Hours'!BG468</f>
        <v/>
      </c>
      <c r="O192" t="str">
        <f>'UniWorkforce Demonstrator Hours'!BH468</f>
        <v/>
      </c>
      <c r="P192" t="str">
        <f>'UniWorkforce Demonstrator Hours'!BI468</f>
        <v/>
      </c>
      <c r="Q192" t="str">
        <f>'UniWorkforce Demonstrator Hours'!BJ468</f>
        <v/>
      </c>
      <c r="R192" t="str">
        <f>'UniWorkforce Demonstrator Hours'!BK468</f>
        <v/>
      </c>
      <c r="S192" t="str">
        <f>'UniWorkforce Demonstrator Hours'!BL468</f>
        <v/>
      </c>
      <c r="T192" t="str">
        <f>'UniWorkforce Demonstrator Hours'!BM468</f>
        <v/>
      </c>
      <c r="U192" t="str">
        <f>'UniWorkforce Demonstrator Hours'!BN468</f>
        <v/>
      </c>
      <c r="V192" t="str">
        <f>'UniWorkforce Demonstrator Hours'!BO468</f>
        <v/>
      </c>
      <c r="W192" t="str">
        <f>'UniWorkforce Demonstrator Hours'!BP468</f>
        <v/>
      </c>
      <c r="X192" t="str">
        <f>'UniWorkforce Demonstrator Hours'!BQ468</f>
        <v/>
      </c>
      <c r="Y192" t="str">
        <f>'UniWorkforce Demonstrator Hours'!BR468</f>
        <v/>
      </c>
      <c r="Z192" t="str">
        <f>'UniWorkforce Demonstrator Hours'!BS468</f>
        <v/>
      </c>
      <c r="AA192" t="str">
        <f>'UniWorkforce Demonstrator Hours'!BT468</f>
        <v/>
      </c>
      <c r="AB192" t="str">
        <f>'UniWorkforce Demonstrator Hours'!BU468</f>
        <v/>
      </c>
      <c r="AC192" t="str">
        <f>'UniWorkforce Demonstrator Hours'!BV468</f>
        <v/>
      </c>
      <c r="AD192" t="str">
        <f>'UniWorkforce Demonstrator Hours'!BW468</f>
        <v/>
      </c>
      <c r="AE192" t="str">
        <f>'UniWorkforce Demonstrator Hours'!BX468</f>
        <v/>
      </c>
      <c r="AF192" t="str">
        <f>'UniWorkforce Demonstrator Hours'!BY468</f>
        <v/>
      </c>
      <c r="AG192" t="str">
        <f>'UniWorkforce Demonstrator Hours'!BZ468</f>
        <v/>
      </c>
      <c r="AH192" t="str">
        <f>'UniWorkforce Demonstrator Hours'!CA468</f>
        <v/>
      </c>
      <c r="AI192" t="str">
        <f>'UniWorkforce Demonstrator Hours'!CB468</f>
        <v/>
      </c>
      <c r="AJ192" t="str">
        <f>'UniWorkforce Demonstrator Hours'!CG468</f>
        <v/>
      </c>
      <c r="AK192" t="str">
        <f>'UniWorkforce Demonstrator Hours'!CH468</f>
        <v/>
      </c>
      <c r="AL192" t="str">
        <f>'UniWorkforce Demonstrator Hours'!CI468</f>
        <v/>
      </c>
    </row>
    <row r="193" spans="1:38" x14ac:dyDescent="0.25">
      <c r="A193" t="str">
        <f>IF(AND(E192="",E193=""),"",IF(E193="","&lt;EOD&gt;",TEXT('UniWorkforce Demonstrator Hours'!$Y$6,"0000000")))</f>
        <v/>
      </c>
      <c r="B193" t="str">
        <f>IF(E193="","",'UniWorkforce Demonstrator Hours'!$D$4)</f>
        <v/>
      </c>
      <c r="C193" t="str">
        <f>IF(E193="","",'UniWorkforce Demonstrator Hours'!$Y$4)</f>
        <v/>
      </c>
      <c r="D193" t="str">
        <f>IF(E193="","",'UniWorkforce Demonstrator Hours'!$X$113)</f>
        <v/>
      </c>
      <c r="E193" t="str">
        <f>'UniWorkforce Demonstrator Hours'!AX469</f>
        <v/>
      </c>
      <c r="F193" t="str">
        <f>'UniWorkforce Demonstrator Hours'!AY469</f>
        <v/>
      </c>
      <c r="G193" t="str">
        <f>'UniWorkforce Demonstrator Hours'!AZ469</f>
        <v/>
      </c>
      <c r="H193" t="str">
        <f>'UniWorkforce Demonstrator Hours'!BA469</f>
        <v/>
      </c>
      <c r="I193" t="str">
        <f>'UniWorkforce Demonstrator Hours'!BB469</f>
        <v/>
      </c>
      <c r="J193" t="str">
        <f>'UniWorkforce Demonstrator Hours'!BC469</f>
        <v/>
      </c>
      <c r="K193" t="str">
        <f>'UniWorkforce Demonstrator Hours'!BD469</f>
        <v/>
      </c>
      <c r="L193" t="str">
        <f>'UniWorkforce Demonstrator Hours'!BE469</f>
        <v/>
      </c>
      <c r="M193" t="str">
        <f>'UniWorkforce Demonstrator Hours'!BF469</f>
        <v/>
      </c>
      <c r="N193" t="str">
        <f>'UniWorkforce Demonstrator Hours'!BG469</f>
        <v/>
      </c>
      <c r="O193" t="str">
        <f>'UniWorkforce Demonstrator Hours'!BH469</f>
        <v/>
      </c>
      <c r="P193" t="str">
        <f>'UniWorkforce Demonstrator Hours'!BI469</f>
        <v/>
      </c>
      <c r="Q193" t="str">
        <f>'UniWorkforce Demonstrator Hours'!BJ469</f>
        <v/>
      </c>
      <c r="R193" t="str">
        <f>'UniWorkforce Demonstrator Hours'!BK469</f>
        <v/>
      </c>
      <c r="S193" t="str">
        <f>'UniWorkforce Demonstrator Hours'!BL469</f>
        <v/>
      </c>
      <c r="T193" t="str">
        <f>'UniWorkforce Demonstrator Hours'!BM469</f>
        <v/>
      </c>
      <c r="U193" t="str">
        <f>'UniWorkforce Demonstrator Hours'!BN469</f>
        <v/>
      </c>
      <c r="V193" t="str">
        <f>'UniWorkforce Demonstrator Hours'!BO469</f>
        <v/>
      </c>
      <c r="W193" t="str">
        <f>'UniWorkforce Demonstrator Hours'!BP469</f>
        <v/>
      </c>
      <c r="X193" t="str">
        <f>'UniWorkforce Demonstrator Hours'!BQ469</f>
        <v/>
      </c>
      <c r="Y193" t="str">
        <f>'UniWorkforce Demonstrator Hours'!BR469</f>
        <v/>
      </c>
      <c r="Z193" t="str">
        <f>'UniWorkforce Demonstrator Hours'!BS469</f>
        <v/>
      </c>
      <c r="AA193" t="str">
        <f>'UniWorkforce Demonstrator Hours'!BT469</f>
        <v/>
      </c>
      <c r="AB193" t="str">
        <f>'UniWorkforce Demonstrator Hours'!BU469</f>
        <v/>
      </c>
      <c r="AC193" t="str">
        <f>'UniWorkforce Demonstrator Hours'!BV469</f>
        <v/>
      </c>
      <c r="AD193" t="str">
        <f>'UniWorkforce Demonstrator Hours'!BW469</f>
        <v/>
      </c>
      <c r="AE193" t="str">
        <f>'UniWorkforce Demonstrator Hours'!BX469</f>
        <v/>
      </c>
      <c r="AF193" t="str">
        <f>'UniWorkforce Demonstrator Hours'!BY469</f>
        <v/>
      </c>
      <c r="AG193" t="str">
        <f>'UniWorkforce Demonstrator Hours'!BZ469</f>
        <v/>
      </c>
      <c r="AH193" t="str">
        <f>'UniWorkforce Demonstrator Hours'!CA469</f>
        <v/>
      </c>
      <c r="AI193" t="str">
        <f>'UniWorkforce Demonstrator Hours'!CB469</f>
        <v/>
      </c>
      <c r="AJ193" t="str">
        <f>'UniWorkforce Demonstrator Hours'!CG469</f>
        <v/>
      </c>
      <c r="AK193" t="str">
        <f>'UniWorkforce Demonstrator Hours'!CH469</f>
        <v/>
      </c>
      <c r="AL193" t="str">
        <f>'UniWorkforce Demonstrator Hours'!CI469</f>
        <v/>
      </c>
    </row>
    <row r="194" spans="1:38" x14ac:dyDescent="0.25">
      <c r="A194" t="str">
        <f>IF(AND(E193="",E194=""),"",IF(E194="","&lt;EOD&gt;",TEXT('UniWorkforce Demonstrator Hours'!$Y$6,"0000000")))</f>
        <v/>
      </c>
      <c r="B194" t="str">
        <f>IF(E194="","",'UniWorkforce Demonstrator Hours'!$D$4)</f>
        <v/>
      </c>
      <c r="C194" t="str">
        <f>IF(E194="","",'UniWorkforce Demonstrator Hours'!$Y$4)</f>
        <v/>
      </c>
      <c r="D194" t="str">
        <f>IF(E194="","",'UniWorkforce Demonstrator Hours'!$X$113)</f>
        <v/>
      </c>
      <c r="E194" t="str">
        <f>'UniWorkforce Demonstrator Hours'!AX470</f>
        <v/>
      </c>
      <c r="F194" t="str">
        <f>'UniWorkforce Demonstrator Hours'!AY470</f>
        <v/>
      </c>
      <c r="G194" t="str">
        <f>'UniWorkforce Demonstrator Hours'!AZ470</f>
        <v/>
      </c>
      <c r="H194" t="str">
        <f>'UniWorkforce Demonstrator Hours'!BA470</f>
        <v/>
      </c>
      <c r="I194" t="str">
        <f>'UniWorkforce Demonstrator Hours'!BB470</f>
        <v/>
      </c>
      <c r="J194" t="str">
        <f>'UniWorkforce Demonstrator Hours'!BC470</f>
        <v/>
      </c>
      <c r="K194" t="str">
        <f>'UniWorkforce Demonstrator Hours'!BD470</f>
        <v/>
      </c>
      <c r="L194" t="str">
        <f>'UniWorkforce Demonstrator Hours'!BE470</f>
        <v/>
      </c>
      <c r="M194" t="str">
        <f>'UniWorkforce Demonstrator Hours'!BF470</f>
        <v/>
      </c>
      <c r="N194" t="str">
        <f>'UniWorkforce Demonstrator Hours'!BG470</f>
        <v/>
      </c>
      <c r="O194" t="str">
        <f>'UniWorkforce Demonstrator Hours'!BH470</f>
        <v/>
      </c>
      <c r="P194" t="str">
        <f>'UniWorkforce Demonstrator Hours'!BI470</f>
        <v/>
      </c>
      <c r="Q194" t="str">
        <f>'UniWorkforce Demonstrator Hours'!BJ470</f>
        <v/>
      </c>
      <c r="R194" t="str">
        <f>'UniWorkforce Demonstrator Hours'!BK470</f>
        <v/>
      </c>
      <c r="S194" t="str">
        <f>'UniWorkforce Demonstrator Hours'!BL470</f>
        <v/>
      </c>
      <c r="T194" t="str">
        <f>'UniWorkforce Demonstrator Hours'!BM470</f>
        <v/>
      </c>
      <c r="U194" t="str">
        <f>'UniWorkforce Demonstrator Hours'!BN470</f>
        <v/>
      </c>
      <c r="V194" t="str">
        <f>'UniWorkforce Demonstrator Hours'!BO470</f>
        <v/>
      </c>
      <c r="W194" t="str">
        <f>'UniWorkforce Demonstrator Hours'!BP470</f>
        <v/>
      </c>
      <c r="X194" t="str">
        <f>'UniWorkforce Demonstrator Hours'!BQ470</f>
        <v/>
      </c>
      <c r="Y194" t="str">
        <f>'UniWorkforce Demonstrator Hours'!BR470</f>
        <v/>
      </c>
      <c r="Z194" t="str">
        <f>'UniWorkforce Demonstrator Hours'!BS470</f>
        <v/>
      </c>
      <c r="AA194" t="str">
        <f>'UniWorkforce Demonstrator Hours'!BT470</f>
        <v/>
      </c>
      <c r="AB194" t="str">
        <f>'UniWorkforce Demonstrator Hours'!BU470</f>
        <v/>
      </c>
      <c r="AC194" t="str">
        <f>'UniWorkforce Demonstrator Hours'!BV470</f>
        <v/>
      </c>
      <c r="AD194" t="str">
        <f>'UniWorkforce Demonstrator Hours'!BW470</f>
        <v/>
      </c>
      <c r="AE194" t="str">
        <f>'UniWorkforce Demonstrator Hours'!BX470</f>
        <v/>
      </c>
      <c r="AF194" t="str">
        <f>'UniWorkforce Demonstrator Hours'!BY470</f>
        <v/>
      </c>
      <c r="AG194" t="str">
        <f>'UniWorkforce Demonstrator Hours'!BZ470</f>
        <v/>
      </c>
      <c r="AH194" t="str">
        <f>'UniWorkforce Demonstrator Hours'!CA470</f>
        <v/>
      </c>
      <c r="AI194" t="str">
        <f>'UniWorkforce Demonstrator Hours'!CB470</f>
        <v/>
      </c>
      <c r="AJ194" t="str">
        <f>'UniWorkforce Demonstrator Hours'!CG470</f>
        <v/>
      </c>
      <c r="AK194" t="str">
        <f>'UniWorkforce Demonstrator Hours'!CH470</f>
        <v/>
      </c>
      <c r="AL194" t="str">
        <f>'UniWorkforce Demonstrator Hours'!CI470</f>
        <v/>
      </c>
    </row>
    <row r="195" spans="1:38" x14ac:dyDescent="0.25">
      <c r="A195" t="str">
        <f>IF(AND(E194="",E195=""),"",IF(E195="","&lt;EOD&gt;",TEXT('UniWorkforce Demonstrator Hours'!$Y$6,"0000000")))</f>
        <v/>
      </c>
      <c r="B195" t="str">
        <f>IF(E195="","",'UniWorkforce Demonstrator Hours'!$D$4)</f>
        <v/>
      </c>
      <c r="C195" t="str">
        <f>IF(E195="","",'UniWorkforce Demonstrator Hours'!$Y$4)</f>
        <v/>
      </c>
      <c r="D195" t="str">
        <f>IF(E195="","",'UniWorkforce Demonstrator Hours'!$X$113)</f>
        <v/>
      </c>
      <c r="E195" t="str">
        <f>'UniWorkforce Demonstrator Hours'!AX471</f>
        <v/>
      </c>
      <c r="F195" t="str">
        <f>'UniWorkforce Demonstrator Hours'!AY471</f>
        <v/>
      </c>
      <c r="G195" t="str">
        <f>'UniWorkforce Demonstrator Hours'!AZ471</f>
        <v/>
      </c>
      <c r="H195" t="str">
        <f>'UniWorkforce Demonstrator Hours'!BA471</f>
        <v/>
      </c>
      <c r="I195" t="str">
        <f>'UniWorkforce Demonstrator Hours'!BB471</f>
        <v/>
      </c>
      <c r="J195" t="str">
        <f>'UniWorkforce Demonstrator Hours'!BC471</f>
        <v/>
      </c>
      <c r="K195" t="str">
        <f>'UniWorkforce Demonstrator Hours'!BD471</f>
        <v/>
      </c>
      <c r="L195" t="str">
        <f>'UniWorkforce Demonstrator Hours'!BE471</f>
        <v/>
      </c>
      <c r="M195" t="str">
        <f>'UniWorkforce Demonstrator Hours'!BF471</f>
        <v/>
      </c>
      <c r="N195" t="str">
        <f>'UniWorkforce Demonstrator Hours'!BG471</f>
        <v/>
      </c>
      <c r="O195" t="str">
        <f>'UniWorkforce Demonstrator Hours'!BH471</f>
        <v/>
      </c>
      <c r="P195" t="str">
        <f>'UniWorkforce Demonstrator Hours'!BI471</f>
        <v/>
      </c>
      <c r="Q195" t="str">
        <f>'UniWorkforce Demonstrator Hours'!BJ471</f>
        <v/>
      </c>
      <c r="R195" t="str">
        <f>'UniWorkforce Demonstrator Hours'!BK471</f>
        <v/>
      </c>
      <c r="S195" t="str">
        <f>'UniWorkforce Demonstrator Hours'!BL471</f>
        <v/>
      </c>
      <c r="T195" t="str">
        <f>'UniWorkforce Demonstrator Hours'!BM471</f>
        <v/>
      </c>
      <c r="U195" t="str">
        <f>'UniWorkforce Demonstrator Hours'!BN471</f>
        <v/>
      </c>
      <c r="V195" t="str">
        <f>'UniWorkforce Demonstrator Hours'!BO471</f>
        <v/>
      </c>
      <c r="W195" t="str">
        <f>'UniWorkforce Demonstrator Hours'!BP471</f>
        <v/>
      </c>
      <c r="X195" t="str">
        <f>'UniWorkforce Demonstrator Hours'!BQ471</f>
        <v/>
      </c>
      <c r="Y195" t="str">
        <f>'UniWorkforce Demonstrator Hours'!BR471</f>
        <v/>
      </c>
      <c r="Z195" t="str">
        <f>'UniWorkforce Demonstrator Hours'!BS471</f>
        <v/>
      </c>
      <c r="AA195" t="str">
        <f>'UniWorkforce Demonstrator Hours'!BT471</f>
        <v/>
      </c>
      <c r="AB195" t="str">
        <f>'UniWorkforce Demonstrator Hours'!BU471</f>
        <v/>
      </c>
      <c r="AC195" t="str">
        <f>'UniWorkforce Demonstrator Hours'!BV471</f>
        <v/>
      </c>
      <c r="AD195" t="str">
        <f>'UniWorkforce Demonstrator Hours'!BW471</f>
        <v/>
      </c>
      <c r="AE195" t="str">
        <f>'UniWorkforce Demonstrator Hours'!BX471</f>
        <v/>
      </c>
      <c r="AF195" t="str">
        <f>'UniWorkforce Demonstrator Hours'!BY471</f>
        <v/>
      </c>
      <c r="AG195" t="str">
        <f>'UniWorkforce Demonstrator Hours'!BZ471</f>
        <v/>
      </c>
      <c r="AH195" t="str">
        <f>'UniWorkforce Demonstrator Hours'!CA471</f>
        <v/>
      </c>
      <c r="AI195" t="str">
        <f>'UniWorkforce Demonstrator Hours'!CB471</f>
        <v/>
      </c>
      <c r="AJ195" t="str">
        <f>'UniWorkforce Demonstrator Hours'!CG471</f>
        <v/>
      </c>
      <c r="AK195" t="str">
        <f>'UniWorkforce Demonstrator Hours'!CH471</f>
        <v/>
      </c>
      <c r="AL195" t="str">
        <f>'UniWorkforce Demonstrator Hours'!CI471</f>
        <v/>
      </c>
    </row>
    <row r="196" spans="1:38" x14ac:dyDescent="0.25">
      <c r="A196" t="str">
        <f>IF(AND(E195="",E196=""),"",IF(E196="","&lt;EOD&gt;",TEXT('UniWorkforce Demonstrator Hours'!$Y$6,"0000000")))</f>
        <v/>
      </c>
      <c r="B196" t="str">
        <f>IF(E196="","",'UniWorkforce Demonstrator Hours'!$D$4)</f>
        <v/>
      </c>
      <c r="C196" t="str">
        <f>IF(E196="","",'UniWorkforce Demonstrator Hours'!$Y$4)</f>
        <v/>
      </c>
      <c r="D196" t="str">
        <f>IF(E196="","",'UniWorkforce Demonstrator Hours'!$X$113)</f>
        <v/>
      </c>
      <c r="E196" t="str">
        <f>'UniWorkforce Demonstrator Hours'!AX472</f>
        <v/>
      </c>
      <c r="F196" t="str">
        <f>'UniWorkforce Demonstrator Hours'!AY472</f>
        <v/>
      </c>
      <c r="G196" t="str">
        <f>'UniWorkforce Demonstrator Hours'!AZ472</f>
        <v/>
      </c>
      <c r="H196" t="str">
        <f>'UniWorkforce Demonstrator Hours'!BA472</f>
        <v/>
      </c>
      <c r="I196" t="str">
        <f>'UniWorkforce Demonstrator Hours'!BB472</f>
        <v/>
      </c>
      <c r="J196" t="str">
        <f>'UniWorkforce Demonstrator Hours'!BC472</f>
        <v/>
      </c>
      <c r="K196" t="str">
        <f>'UniWorkforce Demonstrator Hours'!BD472</f>
        <v/>
      </c>
      <c r="L196" t="str">
        <f>'UniWorkforce Demonstrator Hours'!BE472</f>
        <v/>
      </c>
      <c r="M196" t="str">
        <f>'UniWorkforce Demonstrator Hours'!BF472</f>
        <v/>
      </c>
      <c r="N196" t="str">
        <f>'UniWorkforce Demonstrator Hours'!BG472</f>
        <v/>
      </c>
      <c r="O196" t="str">
        <f>'UniWorkforce Demonstrator Hours'!BH472</f>
        <v/>
      </c>
      <c r="P196" t="str">
        <f>'UniWorkforce Demonstrator Hours'!BI472</f>
        <v/>
      </c>
      <c r="Q196" t="str">
        <f>'UniWorkforce Demonstrator Hours'!BJ472</f>
        <v/>
      </c>
      <c r="R196" t="str">
        <f>'UniWorkforce Demonstrator Hours'!BK472</f>
        <v/>
      </c>
      <c r="S196" t="str">
        <f>'UniWorkforce Demonstrator Hours'!BL472</f>
        <v/>
      </c>
      <c r="T196" t="str">
        <f>'UniWorkforce Demonstrator Hours'!BM472</f>
        <v/>
      </c>
      <c r="U196" t="str">
        <f>'UniWorkforce Demonstrator Hours'!BN472</f>
        <v/>
      </c>
      <c r="V196" t="str">
        <f>'UniWorkforce Demonstrator Hours'!BO472</f>
        <v/>
      </c>
      <c r="W196" t="str">
        <f>'UniWorkforce Demonstrator Hours'!BP472</f>
        <v/>
      </c>
      <c r="X196" t="str">
        <f>'UniWorkforce Demonstrator Hours'!BQ472</f>
        <v/>
      </c>
      <c r="Y196" t="str">
        <f>'UniWorkforce Demonstrator Hours'!BR472</f>
        <v/>
      </c>
      <c r="Z196" t="str">
        <f>'UniWorkforce Demonstrator Hours'!BS472</f>
        <v/>
      </c>
      <c r="AA196" t="str">
        <f>'UniWorkforce Demonstrator Hours'!BT472</f>
        <v/>
      </c>
      <c r="AB196" t="str">
        <f>'UniWorkforce Demonstrator Hours'!BU472</f>
        <v/>
      </c>
      <c r="AC196" t="str">
        <f>'UniWorkforce Demonstrator Hours'!BV472</f>
        <v/>
      </c>
      <c r="AD196" t="str">
        <f>'UniWorkforce Demonstrator Hours'!BW472</f>
        <v/>
      </c>
      <c r="AE196" t="str">
        <f>'UniWorkforce Demonstrator Hours'!BX472</f>
        <v/>
      </c>
      <c r="AF196" t="str">
        <f>'UniWorkforce Demonstrator Hours'!BY472</f>
        <v/>
      </c>
      <c r="AG196" t="str">
        <f>'UniWorkforce Demonstrator Hours'!BZ472</f>
        <v/>
      </c>
      <c r="AH196" t="str">
        <f>'UniWorkforce Demonstrator Hours'!CA472</f>
        <v/>
      </c>
      <c r="AI196" t="str">
        <f>'UniWorkforce Demonstrator Hours'!CB472</f>
        <v/>
      </c>
      <c r="AJ196" t="str">
        <f>'UniWorkforce Demonstrator Hours'!CG472</f>
        <v/>
      </c>
      <c r="AK196" t="str">
        <f>'UniWorkforce Demonstrator Hours'!CH472</f>
        <v/>
      </c>
      <c r="AL196" t="str">
        <f>'UniWorkforce Demonstrator Hours'!CI472</f>
        <v/>
      </c>
    </row>
    <row r="197" spans="1:38" x14ac:dyDescent="0.25">
      <c r="A197" t="str">
        <f>IF(AND(E196="",E197=""),"",IF(E197="","&lt;EOD&gt;",TEXT('UniWorkforce Demonstrator Hours'!$Y$6,"0000000")))</f>
        <v/>
      </c>
      <c r="B197" t="str">
        <f>IF(E197="","",'UniWorkforce Demonstrator Hours'!$D$4)</f>
        <v/>
      </c>
      <c r="C197" t="str">
        <f>IF(E197="","",'UniWorkforce Demonstrator Hours'!$Y$4)</f>
        <v/>
      </c>
      <c r="D197" t="str">
        <f>IF(E197="","",'UniWorkforce Demonstrator Hours'!$X$113)</f>
        <v/>
      </c>
      <c r="E197" t="str">
        <f>'UniWorkforce Demonstrator Hours'!AX473</f>
        <v/>
      </c>
      <c r="F197" t="str">
        <f>'UniWorkforce Demonstrator Hours'!AY473</f>
        <v/>
      </c>
      <c r="G197" t="str">
        <f>'UniWorkforce Demonstrator Hours'!AZ473</f>
        <v/>
      </c>
      <c r="H197" t="str">
        <f>'UniWorkforce Demonstrator Hours'!BA473</f>
        <v/>
      </c>
      <c r="I197" t="str">
        <f>'UniWorkforce Demonstrator Hours'!BB473</f>
        <v/>
      </c>
      <c r="J197" t="str">
        <f>'UniWorkforce Demonstrator Hours'!BC473</f>
        <v/>
      </c>
      <c r="K197" t="str">
        <f>'UniWorkforce Demonstrator Hours'!BD473</f>
        <v/>
      </c>
      <c r="L197" t="str">
        <f>'UniWorkforce Demonstrator Hours'!BE473</f>
        <v/>
      </c>
      <c r="M197" t="str">
        <f>'UniWorkforce Demonstrator Hours'!BF473</f>
        <v/>
      </c>
      <c r="N197" t="str">
        <f>'UniWorkforce Demonstrator Hours'!BG473</f>
        <v/>
      </c>
      <c r="O197" t="str">
        <f>'UniWorkforce Demonstrator Hours'!BH473</f>
        <v/>
      </c>
      <c r="P197" t="str">
        <f>'UniWorkforce Demonstrator Hours'!BI473</f>
        <v/>
      </c>
      <c r="Q197" t="str">
        <f>'UniWorkforce Demonstrator Hours'!BJ473</f>
        <v/>
      </c>
      <c r="R197" t="str">
        <f>'UniWorkforce Demonstrator Hours'!BK473</f>
        <v/>
      </c>
      <c r="S197" t="str">
        <f>'UniWorkforce Demonstrator Hours'!BL473</f>
        <v/>
      </c>
      <c r="T197" t="str">
        <f>'UniWorkforce Demonstrator Hours'!BM473</f>
        <v/>
      </c>
      <c r="U197" t="str">
        <f>'UniWorkforce Demonstrator Hours'!BN473</f>
        <v/>
      </c>
      <c r="V197" t="str">
        <f>'UniWorkforce Demonstrator Hours'!BO473</f>
        <v/>
      </c>
      <c r="W197" t="str">
        <f>'UniWorkforce Demonstrator Hours'!BP473</f>
        <v/>
      </c>
      <c r="X197" t="str">
        <f>'UniWorkforce Demonstrator Hours'!BQ473</f>
        <v/>
      </c>
      <c r="Y197" t="str">
        <f>'UniWorkforce Demonstrator Hours'!BR473</f>
        <v/>
      </c>
      <c r="Z197" t="str">
        <f>'UniWorkforce Demonstrator Hours'!BS473</f>
        <v/>
      </c>
      <c r="AA197" t="str">
        <f>'UniWorkforce Demonstrator Hours'!BT473</f>
        <v/>
      </c>
      <c r="AB197" t="str">
        <f>'UniWorkforce Demonstrator Hours'!BU473</f>
        <v/>
      </c>
      <c r="AC197" t="str">
        <f>'UniWorkforce Demonstrator Hours'!BV473</f>
        <v/>
      </c>
      <c r="AD197" t="str">
        <f>'UniWorkforce Demonstrator Hours'!BW473</f>
        <v/>
      </c>
      <c r="AE197" t="str">
        <f>'UniWorkforce Demonstrator Hours'!BX473</f>
        <v/>
      </c>
      <c r="AF197" t="str">
        <f>'UniWorkforce Demonstrator Hours'!BY473</f>
        <v/>
      </c>
      <c r="AG197" t="str">
        <f>'UniWorkforce Demonstrator Hours'!BZ473</f>
        <v/>
      </c>
      <c r="AH197" t="str">
        <f>'UniWorkforce Demonstrator Hours'!CA473</f>
        <v/>
      </c>
      <c r="AI197" t="str">
        <f>'UniWorkforce Demonstrator Hours'!CB473</f>
        <v/>
      </c>
      <c r="AJ197" t="str">
        <f>'UniWorkforce Demonstrator Hours'!CG473</f>
        <v/>
      </c>
      <c r="AK197" t="str">
        <f>'UniWorkforce Demonstrator Hours'!CH473</f>
        <v/>
      </c>
      <c r="AL197" t="str">
        <f>'UniWorkforce Demonstrator Hours'!CI473</f>
        <v/>
      </c>
    </row>
    <row r="198" spans="1:38" x14ac:dyDescent="0.25">
      <c r="A198" t="str">
        <f>IF(AND(E197="",E198=""),"",IF(E198="","&lt;EOD&gt;",TEXT('UniWorkforce Demonstrator Hours'!$Y$6,"0000000")))</f>
        <v/>
      </c>
      <c r="B198" t="str">
        <f>IF(E198="","",'UniWorkforce Demonstrator Hours'!$D$4)</f>
        <v/>
      </c>
      <c r="C198" t="str">
        <f>IF(E198="","",'UniWorkforce Demonstrator Hours'!$Y$4)</f>
        <v/>
      </c>
      <c r="D198" t="str">
        <f>IF(E198="","",'UniWorkforce Demonstrator Hours'!$X$113)</f>
        <v/>
      </c>
      <c r="E198" t="str">
        <f>'UniWorkforce Demonstrator Hours'!AX474</f>
        <v/>
      </c>
      <c r="F198" t="str">
        <f>'UniWorkforce Demonstrator Hours'!AY474</f>
        <v/>
      </c>
      <c r="G198" t="str">
        <f>'UniWorkforce Demonstrator Hours'!AZ474</f>
        <v/>
      </c>
      <c r="H198" t="str">
        <f>'UniWorkforce Demonstrator Hours'!BA474</f>
        <v/>
      </c>
      <c r="I198" t="str">
        <f>'UniWorkforce Demonstrator Hours'!BB474</f>
        <v/>
      </c>
      <c r="J198" t="str">
        <f>'UniWorkforce Demonstrator Hours'!BC474</f>
        <v/>
      </c>
      <c r="K198" t="str">
        <f>'UniWorkforce Demonstrator Hours'!BD474</f>
        <v/>
      </c>
      <c r="L198" t="str">
        <f>'UniWorkforce Demonstrator Hours'!BE474</f>
        <v/>
      </c>
      <c r="M198" t="str">
        <f>'UniWorkforce Demonstrator Hours'!BF474</f>
        <v/>
      </c>
      <c r="N198" t="str">
        <f>'UniWorkforce Demonstrator Hours'!BG474</f>
        <v/>
      </c>
      <c r="O198" t="str">
        <f>'UniWorkforce Demonstrator Hours'!BH474</f>
        <v/>
      </c>
      <c r="P198" t="str">
        <f>'UniWorkforce Demonstrator Hours'!BI474</f>
        <v/>
      </c>
      <c r="Q198" t="str">
        <f>'UniWorkforce Demonstrator Hours'!BJ474</f>
        <v/>
      </c>
      <c r="R198" t="str">
        <f>'UniWorkforce Demonstrator Hours'!BK474</f>
        <v/>
      </c>
      <c r="S198" t="str">
        <f>'UniWorkforce Demonstrator Hours'!BL474</f>
        <v/>
      </c>
      <c r="T198" t="str">
        <f>'UniWorkforce Demonstrator Hours'!BM474</f>
        <v/>
      </c>
      <c r="U198" t="str">
        <f>'UniWorkforce Demonstrator Hours'!BN474</f>
        <v/>
      </c>
      <c r="V198" t="str">
        <f>'UniWorkforce Demonstrator Hours'!BO474</f>
        <v/>
      </c>
      <c r="W198" t="str">
        <f>'UniWorkforce Demonstrator Hours'!BP474</f>
        <v/>
      </c>
      <c r="X198" t="str">
        <f>'UniWorkforce Demonstrator Hours'!BQ474</f>
        <v/>
      </c>
      <c r="Y198" t="str">
        <f>'UniWorkforce Demonstrator Hours'!BR474</f>
        <v/>
      </c>
      <c r="Z198" t="str">
        <f>'UniWorkforce Demonstrator Hours'!BS474</f>
        <v/>
      </c>
      <c r="AA198" t="str">
        <f>'UniWorkforce Demonstrator Hours'!BT474</f>
        <v/>
      </c>
      <c r="AB198" t="str">
        <f>'UniWorkforce Demonstrator Hours'!BU474</f>
        <v/>
      </c>
      <c r="AC198" t="str">
        <f>'UniWorkforce Demonstrator Hours'!BV474</f>
        <v/>
      </c>
      <c r="AD198" t="str">
        <f>'UniWorkforce Demonstrator Hours'!BW474</f>
        <v/>
      </c>
      <c r="AE198" t="str">
        <f>'UniWorkforce Demonstrator Hours'!BX474</f>
        <v/>
      </c>
      <c r="AF198" t="str">
        <f>'UniWorkforce Demonstrator Hours'!BY474</f>
        <v/>
      </c>
      <c r="AG198" t="str">
        <f>'UniWorkforce Demonstrator Hours'!BZ474</f>
        <v/>
      </c>
      <c r="AH198" t="str">
        <f>'UniWorkforce Demonstrator Hours'!CA474</f>
        <v/>
      </c>
      <c r="AI198" t="str">
        <f>'UniWorkforce Demonstrator Hours'!CB474</f>
        <v/>
      </c>
      <c r="AJ198" t="str">
        <f>'UniWorkforce Demonstrator Hours'!CG474</f>
        <v/>
      </c>
      <c r="AK198" t="str">
        <f>'UniWorkforce Demonstrator Hours'!CH474</f>
        <v/>
      </c>
      <c r="AL198" t="str">
        <f>'UniWorkforce Demonstrator Hours'!CI474</f>
        <v/>
      </c>
    </row>
    <row r="199" spans="1:38" x14ac:dyDescent="0.25">
      <c r="A199" t="str">
        <f>IF(AND(E198="",E199=""),"",IF(E199="","&lt;EOD&gt;",TEXT('UniWorkforce Demonstrator Hours'!$Y$6,"0000000")))</f>
        <v/>
      </c>
      <c r="B199" t="str">
        <f>IF(E199="","",'UniWorkforce Demonstrator Hours'!$D$4)</f>
        <v/>
      </c>
      <c r="C199" t="str">
        <f>IF(E199="","",'UniWorkforce Demonstrator Hours'!$Y$4)</f>
        <v/>
      </c>
      <c r="D199" t="str">
        <f>IF(E199="","",'UniWorkforce Demonstrator Hours'!$X$113)</f>
        <v/>
      </c>
      <c r="E199" t="str">
        <f>'UniWorkforce Demonstrator Hours'!AX475</f>
        <v/>
      </c>
      <c r="F199" t="str">
        <f>'UniWorkforce Demonstrator Hours'!AY475</f>
        <v/>
      </c>
      <c r="G199" t="str">
        <f>'UniWorkforce Demonstrator Hours'!AZ475</f>
        <v/>
      </c>
      <c r="H199" t="str">
        <f>'UniWorkforce Demonstrator Hours'!BA475</f>
        <v/>
      </c>
      <c r="I199" t="str">
        <f>'UniWorkforce Demonstrator Hours'!BB475</f>
        <v/>
      </c>
      <c r="J199" t="str">
        <f>'UniWorkforce Demonstrator Hours'!BC475</f>
        <v/>
      </c>
      <c r="K199" t="str">
        <f>'UniWorkforce Demonstrator Hours'!BD475</f>
        <v/>
      </c>
      <c r="L199" t="str">
        <f>'UniWorkforce Demonstrator Hours'!BE475</f>
        <v/>
      </c>
      <c r="M199" t="str">
        <f>'UniWorkforce Demonstrator Hours'!BF475</f>
        <v/>
      </c>
      <c r="N199" t="str">
        <f>'UniWorkforce Demonstrator Hours'!BG475</f>
        <v/>
      </c>
      <c r="O199" t="str">
        <f>'UniWorkforce Demonstrator Hours'!BH475</f>
        <v/>
      </c>
      <c r="P199" t="str">
        <f>'UniWorkforce Demonstrator Hours'!BI475</f>
        <v/>
      </c>
      <c r="Q199" t="str">
        <f>'UniWorkforce Demonstrator Hours'!BJ475</f>
        <v/>
      </c>
      <c r="R199" t="str">
        <f>'UniWorkforce Demonstrator Hours'!BK475</f>
        <v/>
      </c>
      <c r="S199" t="str">
        <f>'UniWorkforce Demonstrator Hours'!BL475</f>
        <v/>
      </c>
      <c r="T199" t="str">
        <f>'UniWorkforce Demonstrator Hours'!BM475</f>
        <v/>
      </c>
      <c r="U199" t="str">
        <f>'UniWorkforce Demonstrator Hours'!BN475</f>
        <v/>
      </c>
      <c r="V199" t="str">
        <f>'UniWorkforce Demonstrator Hours'!BO475</f>
        <v/>
      </c>
      <c r="W199" t="str">
        <f>'UniWorkforce Demonstrator Hours'!BP475</f>
        <v/>
      </c>
      <c r="X199" t="str">
        <f>'UniWorkforce Demonstrator Hours'!BQ475</f>
        <v/>
      </c>
      <c r="Y199" t="str">
        <f>'UniWorkforce Demonstrator Hours'!BR475</f>
        <v/>
      </c>
      <c r="Z199" t="str">
        <f>'UniWorkforce Demonstrator Hours'!BS475</f>
        <v/>
      </c>
      <c r="AA199" t="str">
        <f>'UniWorkforce Demonstrator Hours'!BT475</f>
        <v/>
      </c>
      <c r="AB199" t="str">
        <f>'UniWorkforce Demonstrator Hours'!BU475</f>
        <v/>
      </c>
      <c r="AC199" t="str">
        <f>'UniWorkforce Demonstrator Hours'!BV475</f>
        <v/>
      </c>
      <c r="AD199" t="str">
        <f>'UniWorkforce Demonstrator Hours'!BW475</f>
        <v/>
      </c>
      <c r="AE199" t="str">
        <f>'UniWorkforce Demonstrator Hours'!BX475</f>
        <v/>
      </c>
      <c r="AF199" t="str">
        <f>'UniWorkforce Demonstrator Hours'!BY475</f>
        <v/>
      </c>
      <c r="AG199" t="str">
        <f>'UniWorkforce Demonstrator Hours'!BZ475</f>
        <v/>
      </c>
      <c r="AH199" t="str">
        <f>'UniWorkforce Demonstrator Hours'!CA475</f>
        <v/>
      </c>
      <c r="AI199" t="str">
        <f>'UniWorkforce Demonstrator Hours'!CB475</f>
        <v/>
      </c>
      <c r="AJ199" t="str">
        <f>'UniWorkforce Demonstrator Hours'!CG475</f>
        <v/>
      </c>
      <c r="AK199" t="str">
        <f>'UniWorkforce Demonstrator Hours'!CH475</f>
        <v/>
      </c>
      <c r="AL199" t="str">
        <f>'UniWorkforce Demonstrator Hours'!CI475</f>
        <v/>
      </c>
    </row>
    <row r="200" spans="1:38" x14ac:dyDescent="0.25">
      <c r="A200" t="str">
        <f>IF(AND(E199="",E200=""),"",IF(E200="","&lt;EOD&gt;",TEXT('UniWorkforce Demonstrator Hours'!$Y$6,"0000000")))</f>
        <v/>
      </c>
      <c r="B200" t="str">
        <f>IF(E200="","",'UniWorkforce Demonstrator Hours'!$D$4)</f>
        <v/>
      </c>
      <c r="C200" t="str">
        <f>IF(E200="","",'UniWorkforce Demonstrator Hours'!$Y$4)</f>
        <v/>
      </c>
      <c r="D200" t="str">
        <f>IF(E200="","",'UniWorkforce Demonstrator Hours'!$X$113)</f>
        <v/>
      </c>
      <c r="E200" t="str">
        <f>'UniWorkforce Demonstrator Hours'!AX476</f>
        <v/>
      </c>
      <c r="F200" t="str">
        <f>'UniWorkforce Demonstrator Hours'!AY476</f>
        <v/>
      </c>
      <c r="G200" t="str">
        <f>'UniWorkforce Demonstrator Hours'!AZ476</f>
        <v/>
      </c>
      <c r="H200" t="str">
        <f>'UniWorkforce Demonstrator Hours'!BA476</f>
        <v/>
      </c>
      <c r="I200" t="str">
        <f>'UniWorkforce Demonstrator Hours'!BB476</f>
        <v/>
      </c>
      <c r="J200" t="str">
        <f>'UniWorkforce Demonstrator Hours'!BC476</f>
        <v/>
      </c>
      <c r="K200" t="str">
        <f>'UniWorkforce Demonstrator Hours'!BD476</f>
        <v/>
      </c>
      <c r="L200" t="str">
        <f>'UniWorkforce Demonstrator Hours'!BE476</f>
        <v/>
      </c>
      <c r="M200" t="str">
        <f>'UniWorkforce Demonstrator Hours'!BF476</f>
        <v/>
      </c>
      <c r="N200" t="str">
        <f>'UniWorkforce Demonstrator Hours'!BG476</f>
        <v/>
      </c>
      <c r="O200" t="str">
        <f>'UniWorkforce Demonstrator Hours'!BH476</f>
        <v/>
      </c>
      <c r="P200" t="str">
        <f>'UniWorkforce Demonstrator Hours'!BI476</f>
        <v/>
      </c>
      <c r="Q200" t="str">
        <f>'UniWorkforce Demonstrator Hours'!BJ476</f>
        <v/>
      </c>
      <c r="R200" t="str">
        <f>'UniWorkforce Demonstrator Hours'!BK476</f>
        <v/>
      </c>
      <c r="S200" t="str">
        <f>'UniWorkforce Demonstrator Hours'!BL476</f>
        <v/>
      </c>
      <c r="T200" t="str">
        <f>'UniWorkforce Demonstrator Hours'!BM476</f>
        <v/>
      </c>
      <c r="U200" t="str">
        <f>'UniWorkforce Demonstrator Hours'!BN476</f>
        <v/>
      </c>
      <c r="V200" t="str">
        <f>'UniWorkforce Demonstrator Hours'!BO476</f>
        <v/>
      </c>
      <c r="W200" t="str">
        <f>'UniWorkforce Demonstrator Hours'!BP476</f>
        <v/>
      </c>
      <c r="X200" t="str">
        <f>'UniWorkforce Demonstrator Hours'!BQ476</f>
        <v/>
      </c>
      <c r="Y200" t="str">
        <f>'UniWorkforce Demonstrator Hours'!BR476</f>
        <v/>
      </c>
      <c r="Z200" t="str">
        <f>'UniWorkforce Demonstrator Hours'!BS476</f>
        <v/>
      </c>
      <c r="AA200" t="str">
        <f>'UniWorkforce Demonstrator Hours'!BT476</f>
        <v/>
      </c>
      <c r="AB200" t="str">
        <f>'UniWorkforce Demonstrator Hours'!BU476</f>
        <v/>
      </c>
      <c r="AC200" t="str">
        <f>'UniWorkforce Demonstrator Hours'!BV476</f>
        <v/>
      </c>
      <c r="AD200" t="str">
        <f>'UniWorkforce Demonstrator Hours'!BW476</f>
        <v/>
      </c>
      <c r="AE200" t="str">
        <f>'UniWorkforce Demonstrator Hours'!BX476</f>
        <v/>
      </c>
      <c r="AF200" t="str">
        <f>'UniWorkforce Demonstrator Hours'!BY476</f>
        <v/>
      </c>
      <c r="AG200" t="str">
        <f>'UniWorkforce Demonstrator Hours'!BZ476</f>
        <v/>
      </c>
      <c r="AH200" t="str">
        <f>'UniWorkforce Demonstrator Hours'!CA476</f>
        <v/>
      </c>
      <c r="AI200" t="str">
        <f>'UniWorkforce Demonstrator Hours'!CB476</f>
        <v/>
      </c>
      <c r="AJ200" t="str">
        <f>'UniWorkforce Demonstrator Hours'!CG476</f>
        <v/>
      </c>
      <c r="AK200" t="str">
        <f>'UniWorkforce Demonstrator Hours'!CH476</f>
        <v/>
      </c>
      <c r="AL200" t="str">
        <f>'UniWorkforce Demonstrator Hours'!CI476</f>
        <v/>
      </c>
    </row>
    <row r="201" spans="1:38" x14ac:dyDescent="0.25">
      <c r="A201" t="str">
        <f>IF(AND(E200="",E201=""),"",IF(E201="","&lt;EOD&gt;",TEXT('UniWorkforce Demonstrator Hours'!$Y$6,"0000000")))</f>
        <v/>
      </c>
      <c r="B201" t="str">
        <f>IF(E201="","",'UniWorkforce Demonstrator Hours'!$D$4)</f>
        <v/>
      </c>
      <c r="C201" t="str">
        <f>IF(E201="","",'UniWorkforce Demonstrator Hours'!$Y$4)</f>
        <v/>
      </c>
      <c r="D201" t="str">
        <f>IF(E201="","",'UniWorkforce Demonstrator Hours'!$X$113)</f>
        <v/>
      </c>
      <c r="E201" t="str">
        <f>'UniWorkforce Demonstrator Hours'!AX477</f>
        <v/>
      </c>
      <c r="F201" t="str">
        <f>'UniWorkforce Demonstrator Hours'!AY477</f>
        <v/>
      </c>
      <c r="G201" t="str">
        <f>'UniWorkforce Demonstrator Hours'!AZ477</f>
        <v/>
      </c>
      <c r="H201" t="str">
        <f>'UniWorkforce Demonstrator Hours'!BA477</f>
        <v/>
      </c>
      <c r="I201" t="str">
        <f>'UniWorkforce Demonstrator Hours'!BB477</f>
        <v/>
      </c>
      <c r="J201" t="str">
        <f>'UniWorkforce Demonstrator Hours'!BC477</f>
        <v/>
      </c>
      <c r="K201" t="str">
        <f>'UniWorkforce Demonstrator Hours'!BD477</f>
        <v/>
      </c>
      <c r="L201" t="str">
        <f>'UniWorkforce Demonstrator Hours'!BE477</f>
        <v/>
      </c>
      <c r="M201" t="str">
        <f>'UniWorkforce Demonstrator Hours'!BF477</f>
        <v/>
      </c>
      <c r="N201" t="str">
        <f>'UniWorkforce Demonstrator Hours'!BG477</f>
        <v/>
      </c>
      <c r="O201" t="str">
        <f>'UniWorkforce Demonstrator Hours'!BH477</f>
        <v/>
      </c>
      <c r="P201" t="str">
        <f>'UniWorkforce Demonstrator Hours'!BI477</f>
        <v/>
      </c>
      <c r="Q201" t="str">
        <f>'UniWorkforce Demonstrator Hours'!BJ477</f>
        <v/>
      </c>
      <c r="R201" t="str">
        <f>'UniWorkforce Demonstrator Hours'!BK477</f>
        <v/>
      </c>
      <c r="S201" t="str">
        <f>'UniWorkforce Demonstrator Hours'!BL477</f>
        <v/>
      </c>
      <c r="T201" t="str">
        <f>'UniWorkforce Demonstrator Hours'!BM477</f>
        <v/>
      </c>
      <c r="U201" t="str">
        <f>'UniWorkforce Demonstrator Hours'!BN477</f>
        <v/>
      </c>
      <c r="V201" t="str">
        <f>'UniWorkforce Demonstrator Hours'!BO477</f>
        <v/>
      </c>
      <c r="W201" t="str">
        <f>'UniWorkforce Demonstrator Hours'!BP477</f>
        <v/>
      </c>
      <c r="X201" t="str">
        <f>'UniWorkforce Demonstrator Hours'!BQ477</f>
        <v/>
      </c>
      <c r="Y201" t="str">
        <f>'UniWorkforce Demonstrator Hours'!BR477</f>
        <v/>
      </c>
      <c r="Z201" t="str">
        <f>'UniWorkforce Demonstrator Hours'!BS477</f>
        <v/>
      </c>
      <c r="AA201" t="str">
        <f>'UniWorkforce Demonstrator Hours'!BT477</f>
        <v/>
      </c>
      <c r="AB201" t="str">
        <f>'UniWorkforce Demonstrator Hours'!BU477</f>
        <v/>
      </c>
      <c r="AC201" t="str">
        <f>'UniWorkforce Demonstrator Hours'!BV477</f>
        <v/>
      </c>
      <c r="AD201" t="str">
        <f>'UniWorkforce Demonstrator Hours'!BW477</f>
        <v/>
      </c>
      <c r="AE201" t="str">
        <f>'UniWorkforce Demonstrator Hours'!BX477</f>
        <v/>
      </c>
      <c r="AF201" t="str">
        <f>'UniWorkforce Demonstrator Hours'!BY477</f>
        <v/>
      </c>
      <c r="AG201" t="str">
        <f>'UniWorkforce Demonstrator Hours'!BZ477</f>
        <v/>
      </c>
      <c r="AH201" t="str">
        <f>'UniWorkforce Demonstrator Hours'!CA477</f>
        <v/>
      </c>
      <c r="AI201" t="str">
        <f>'UniWorkforce Demonstrator Hours'!CB477</f>
        <v/>
      </c>
      <c r="AJ201" t="str">
        <f>'UniWorkforce Demonstrator Hours'!CG477</f>
        <v/>
      </c>
      <c r="AK201" t="str">
        <f>'UniWorkforce Demonstrator Hours'!CH477</f>
        <v/>
      </c>
      <c r="AL201" t="str">
        <f>'UniWorkforce Demonstrator Hours'!CI477</f>
        <v/>
      </c>
    </row>
    <row r="202" spans="1:38" x14ac:dyDescent="0.25">
      <c r="A202" t="str">
        <f>IF(AND(E201="",E202=""),"",IF(E202="","&lt;EOD&gt;",TEXT('UniWorkforce Demonstrator Hours'!$Y$6,"0000000")))</f>
        <v/>
      </c>
      <c r="B202" t="str">
        <f>IF(E202="","",'UniWorkforce Demonstrator Hours'!$D$4)</f>
        <v/>
      </c>
      <c r="C202" t="str">
        <f>IF(E202="","",'UniWorkforce Demonstrator Hours'!$Y$4)</f>
        <v/>
      </c>
      <c r="D202" t="str">
        <f>IF(E202="","",'UniWorkforce Demonstrator Hours'!$X$113)</f>
        <v/>
      </c>
      <c r="E202" t="str">
        <f>'UniWorkforce Demonstrator Hours'!AX478</f>
        <v/>
      </c>
      <c r="F202" t="str">
        <f>'UniWorkforce Demonstrator Hours'!AY478</f>
        <v/>
      </c>
      <c r="G202" t="str">
        <f>'UniWorkforce Demonstrator Hours'!AZ478</f>
        <v/>
      </c>
      <c r="H202" t="str">
        <f>'UniWorkforce Demonstrator Hours'!BA478</f>
        <v/>
      </c>
      <c r="I202" t="str">
        <f>'UniWorkforce Demonstrator Hours'!BB478</f>
        <v/>
      </c>
      <c r="J202" t="str">
        <f>'UniWorkforce Demonstrator Hours'!BC478</f>
        <v/>
      </c>
      <c r="K202" t="str">
        <f>'UniWorkforce Demonstrator Hours'!BD478</f>
        <v/>
      </c>
      <c r="L202" t="str">
        <f>'UniWorkforce Demonstrator Hours'!BE478</f>
        <v/>
      </c>
      <c r="M202" t="str">
        <f>'UniWorkforce Demonstrator Hours'!BF478</f>
        <v/>
      </c>
      <c r="N202" t="str">
        <f>'UniWorkforce Demonstrator Hours'!BG478</f>
        <v/>
      </c>
      <c r="O202" t="str">
        <f>'UniWorkforce Demonstrator Hours'!BH478</f>
        <v/>
      </c>
      <c r="P202" t="str">
        <f>'UniWorkforce Demonstrator Hours'!BI478</f>
        <v/>
      </c>
      <c r="Q202" t="str">
        <f>'UniWorkforce Demonstrator Hours'!BJ478</f>
        <v/>
      </c>
      <c r="R202" t="str">
        <f>'UniWorkforce Demonstrator Hours'!BK478</f>
        <v/>
      </c>
      <c r="S202" t="str">
        <f>'UniWorkforce Demonstrator Hours'!BL478</f>
        <v/>
      </c>
      <c r="T202" t="str">
        <f>'UniWorkforce Demonstrator Hours'!BM478</f>
        <v/>
      </c>
      <c r="U202" t="str">
        <f>'UniWorkforce Demonstrator Hours'!BN478</f>
        <v/>
      </c>
      <c r="V202" t="str">
        <f>'UniWorkforce Demonstrator Hours'!BO478</f>
        <v/>
      </c>
      <c r="W202" t="str">
        <f>'UniWorkforce Demonstrator Hours'!BP478</f>
        <v/>
      </c>
      <c r="X202" t="str">
        <f>'UniWorkforce Demonstrator Hours'!BQ478</f>
        <v/>
      </c>
      <c r="Y202" t="str">
        <f>'UniWorkforce Demonstrator Hours'!BR478</f>
        <v/>
      </c>
      <c r="Z202" t="str">
        <f>'UniWorkforce Demonstrator Hours'!BS478</f>
        <v/>
      </c>
      <c r="AA202" t="str">
        <f>'UniWorkforce Demonstrator Hours'!BT478</f>
        <v/>
      </c>
      <c r="AB202" t="str">
        <f>'UniWorkforce Demonstrator Hours'!BU478</f>
        <v/>
      </c>
      <c r="AC202" t="str">
        <f>'UniWorkforce Demonstrator Hours'!BV478</f>
        <v/>
      </c>
      <c r="AD202" t="str">
        <f>'UniWorkforce Demonstrator Hours'!BW478</f>
        <v/>
      </c>
      <c r="AE202" t="str">
        <f>'UniWorkforce Demonstrator Hours'!BX478</f>
        <v/>
      </c>
      <c r="AF202" t="str">
        <f>'UniWorkforce Demonstrator Hours'!BY478</f>
        <v/>
      </c>
      <c r="AG202" t="str">
        <f>'UniWorkforce Demonstrator Hours'!BZ478</f>
        <v/>
      </c>
      <c r="AH202" t="str">
        <f>'UniWorkforce Demonstrator Hours'!CA478</f>
        <v/>
      </c>
      <c r="AI202" t="str">
        <f>'UniWorkforce Demonstrator Hours'!CB478</f>
        <v/>
      </c>
      <c r="AJ202" t="str">
        <f>'UniWorkforce Demonstrator Hours'!CG478</f>
        <v/>
      </c>
      <c r="AK202" t="str">
        <f>'UniWorkforce Demonstrator Hours'!CH478</f>
        <v/>
      </c>
      <c r="AL202" t="str">
        <f>'UniWorkforce Demonstrator Hours'!CI478</f>
        <v/>
      </c>
    </row>
  </sheetData>
  <sheetProtection algorithmName="SHA-512" hashValue="uwk9rf4OiqXrA2jeIf+nL7ZP4pTk521fudnGnRvwYKb9AHVfxFg+8iS8YUqTkWXPvoxEje5HUQvCBFeVpMjrzQ==" saltValue="P+1RgX4ssPe5PWokH3iwpw==" spinCount="100000" sheet="1" objects="1" scenarios="1"/>
  <mergeCells count="1">
    <mergeCell ref="Y1:Z1"/>
  </mergeCells>
  <conditionalFormatting sqref="C1">
    <cfRule type="containsText" dxfId="2" priority="1" operator="containsText" text="Warning">
      <formula>NOT(ISERROR(SEARCH("Warning",C1)))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A3" sqref="A3"/>
      <selection pane="bottomLeft" activeCell="A3" sqref="A3"/>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96</v>
      </c>
    </row>
    <row r="2" spans="1:43" s="40" customFormat="1" ht="30" x14ac:dyDescent="0.25">
      <c r="A2" s="40" t="s">
        <v>374</v>
      </c>
      <c r="E2" s="40" t="s">
        <v>375</v>
      </c>
      <c r="G2" s="40" t="str">
        <f>A6</f>
        <v>Administrative/Other Work</v>
      </c>
      <c r="I2" s="40" t="str">
        <f>A7</f>
        <v>Arts on Campus</v>
      </c>
      <c r="K2" s="40" t="str">
        <f>A8</f>
        <v>Catering Work</v>
      </c>
      <c r="M2" s="40" t="str">
        <f>A9</f>
        <v>Cleaning Work</v>
      </c>
      <c r="O2" s="40" t="s">
        <v>366</v>
      </c>
      <c r="Q2" s="40" t="str">
        <f>A10</f>
        <v>Early Years Centre Work</v>
      </c>
      <c r="S2" s="40" t="str">
        <f>A11</f>
        <v>Exam Invigilation</v>
      </c>
      <c r="U2" s="40" t="s">
        <v>376</v>
      </c>
      <c r="W2" s="40" t="str">
        <f>A12</f>
        <v>Internship Third Sector</v>
      </c>
      <c r="Y2" s="40" t="str">
        <f>A13</f>
        <v>Internship UoS</v>
      </c>
      <c r="AA2" s="40" t="s">
        <v>377</v>
      </c>
      <c r="AC2" s="40" t="str">
        <f>A15</f>
        <v>Lecturing</v>
      </c>
      <c r="AE2" s="40" t="str">
        <f>A16</f>
        <v>Library Work</v>
      </c>
      <c r="AG2" s="40" t="str">
        <f>A17</f>
        <v>Marking</v>
      </c>
      <c r="AI2" s="133" t="s">
        <v>378</v>
      </c>
      <c r="AJ2" s="40" t="s">
        <v>379</v>
      </c>
      <c r="AK2" s="40" t="str">
        <f>A19</f>
        <v>Research Assistance</v>
      </c>
      <c r="AM2" s="40" t="str">
        <f>A20</f>
        <v>Sport and Wellbeing Work</v>
      </c>
      <c r="AO2" s="134" t="s">
        <v>233</v>
      </c>
      <c r="AQ2" s="40" t="str">
        <f>A21</f>
        <v>Student Helper</v>
      </c>
    </row>
    <row r="3" spans="1:43" x14ac:dyDescent="0.25">
      <c r="A3" s="40" t="s">
        <v>374</v>
      </c>
    </row>
    <row r="4" spans="1:43" x14ac:dyDescent="0.25">
      <c r="A4" t="s">
        <v>94</v>
      </c>
      <c r="B4" s="19" t="s">
        <v>380</v>
      </c>
      <c r="C4" s="19" t="s">
        <v>380</v>
      </c>
      <c r="E4" t="s">
        <v>96</v>
      </c>
      <c r="G4" t="s">
        <v>96</v>
      </c>
      <c r="I4" t="s">
        <v>96</v>
      </c>
      <c r="K4" t="s">
        <v>96</v>
      </c>
      <c r="M4" t="s">
        <v>96</v>
      </c>
      <c r="O4" t="s">
        <v>96</v>
      </c>
      <c r="Q4" t="s">
        <v>96</v>
      </c>
      <c r="S4" t="s">
        <v>96</v>
      </c>
      <c r="U4" t="s">
        <v>96</v>
      </c>
      <c r="W4" t="s">
        <v>96</v>
      </c>
      <c r="Y4" t="s">
        <v>96</v>
      </c>
      <c r="AA4" t="s">
        <v>96</v>
      </c>
      <c r="AC4" t="s">
        <v>96</v>
      </c>
      <c r="AE4" t="s">
        <v>96</v>
      </c>
      <c r="AG4" t="s">
        <v>96</v>
      </c>
      <c r="AI4" t="s">
        <v>96</v>
      </c>
      <c r="AJ4" t="s">
        <v>96</v>
      </c>
      <c r="AK4" t="s">
        <v>96</v>
      </c>
      <c r="AM4" t="s">
        <v>96</v>
      </c>
      <c r="AO4" t="s">
        <v>96</v>
      </c>
      <c r="AQ4" t="s">
        <v>96</v>
      </c>
    </row>
    <row r="5" spans="1:43" x14ac:dyDescent="0.25">
      <c r="A5" t="s">
        <v>366</v>
      </c>
      <c r="B5" s="19">
        <v>4000</v>
      </c>
      <c r="C5" s="19" t="s">
        <v>382</v>
      </c>
      <c r="E5" t="s">
        <v>326</v>
      </c>
      <c r="G5" t="s">
        <v>326</v>
      </c>
      <c r="I5" t="s">
        <v>348</v>
      </c>
      <c r="K5" t="s">
        <v>373</v>
      </c>
      <c r="M5" t="s">
        <v>373</v>
      </c>
      <c r="O5" t="s">
        <v>834</v>
      </c>
      <c r="Q5" t="s">
        <v>326</v>
      </c>
      <c r="S5" t="s">
        <v>350</v>
      </c>
      <c r="U5" t="s">
        <v>98</v>
      </c>
      <c r="W5" t="s">
        <v>346</v>
      </c>
      <c r="Y5" t="s">
        <v>346</v>
      </c>
      <c r="AA5" t="s">
        <v>335</v>
      </c>
      <c r="AC5" t="s">
        <v>344</v>
      </c>
      <c r="AE5" t="s">
        <v>329</v>
      </c>
      <c r="AG5" t="s">
        <v>98</v>
      </c>
      <c r="AI5" t="s">
        <v>326</v>
      </c>
      <c r="AJ5" t="s">
        <v>326</v>
      </c>
      <c r="AK5" t="s">
        <v>326</v>
      </c>
      <c r="AM5" t="s">
        <v>326</v>
      </c>
      <c r="AO5" t="s">
        <v>234</v>
      </c>
      <c r="AQ5" s="36" t="s">
        <v>366</v>
      </c>
    </row>
    <row r="6" spans="1:43" x14ac:dyDescent="0.25">
      <c r="A6" t="s">
        <v>381</v>
      </c>
      <c r="B6">
        <v>4011</v>
      </c>
      <c r="C6" t="s">
        <v>382</v>
      </c>
      <c r="E6" t="s">
        <v>329</v>
      </c>
      <c r="G6" t="s">
        <v>329</v>
      </c>
      <c r="I6" t="s">
        <v>326</v>
      </c>
      <c r="K6" t="s">
        <v>326</v>
      </c>
      <c r="M6" t="s">
        <v>326</v>
      </c>
      <c r="Q6" t="s">
        <v>98</v>
      </c>
      <c r="S6" t="s">
        <v>352</v>
      </c>
      <c r="W6" t="s">
        <v>98</v>
      </c>
      <c r="Y6" t="s">
        <v>98</v>
      </c>
      <c r="AA6" t="s">
        <v>98</v>
      </c>
      <c r="AC6" t="s">
        <v>98</v>
      </c>
      <c r="AE6" t="s">
        <v>332</v>
      </c>
      <c r="AI6" t="s">
        <v>329</v>
      </c>
      <c r="AJ6" t="s">
        <v>329</v>
      </c>
      <c r="AK6" t="s">
        <v>329</v>
      </c>
      <c r="AM6" t="s">
        <v>329</v>
      </c>
      <c r="AO6" t="s">
        <v>98</v>
      </c>
      <c r="AQ6" t="s">
        <v>354</v>
      </c>
    </row>
    <row r="7" spans="1:43" x14ac:dyDescent="0.25">
      <c r="A7" t="s">
        <v>383</v>
      </c>
      <c r="B7">
        <v>4006</v>
      </c>
      <c r="C7" t="s">
        <v>382</v>
      </c>
      <c r="D7" s="132"/>
      <c r="E7" t="s">
        <v>332</v>
      </c>
      <c r="G7" t="s">
        <v>332</v>
      </c>
      <c r="I7" t="s">
        <v>329</v>
      </c>
      <c r="K7" t="s">
        <v>329</v>
      </c>
      <c r="M7" t="s">
        <v>329</v>
      </c>
      <c r="S7" t="s">
        <v>98</v>
      </c>
      <c r="AE7" t="s">
        <v>335</v>
      </c>
      <c r="AI7" t="s">
        <v>332</v>
      </c>
      <c r="AJ7" t="s">
        <v>332</v>
      </c>
      <c r="AK7" t="s">
        <v>332</v>
      </c>
      <c r="AM7" t="s">
        <v>332</v>
      </c>
      <c r="AQ7" t="s">
        <v>360</v>
      </c>
    </row>
    <row r="8" spans="1:43" x14ac:dyDescent="0.25">
      <c r="A8" t="s">
        <v>384</v>
      </c>
      <c r="B8">
        <v>4012</v>
      </c>
      <c r="C8" t="s">
        <v>382</v>
      </c>
      <c r="D8" s="132"/>
      <c r="E8" t="s">
        <v>335</v>
      </c>
      <c r="G8" t="s">
        <v>335</v>
      </c>
      <c r="I8" t="s">
        <v>98</v>
      </c>
      <c r="K8" t="s">
        <v>98</v>
      </c>
      <c r="M8" t="s">
        <v>98</v>
      </c>
      <c r="AE8" t="s">
        <v>338</v>
      </c>
      <c r="AI8" t="s">
        <v>335</v>
      </c>
      <c r="AJ8" t="s">
        <v>335</v>
      </c>
      <c r="AK8" t="s">
        <v>335</v>
      </c>
      <c r="AM8" t="s">
        <v>335</v>
      </c>
      <c r="AQ8" t="s">
        <v>368</v>
      </c>
    </row>
    <row r="9" spans="1:43" x14ac:dyDescent="0.25">
      <c r="A9" t="s">
        <v>385</v>
      </c>
      <c r="B9">
        <v>4013</v>
      </c>
      <c r="C9" t="s">
        <v>382</v>
      </c>
      <c r="D9" s="132"/>
      <c r="E9" t="s">
        <v>338</v>
      </c>
      <c r="G9" t="s">
        <v>338</v>
      </c>
      <c r="AE9" t="s">
        <v>98</v>
      </c>
      <c r="AI9" t="s">
        <v>338</v>
      </c>
      <c r="AJ9" t="s">
        <v>338</v>
      </c>
      <c r="AK9" t="s">
        <v>338</v>
      </c>
      <c r="AM9" t="s">
        <v>338</v>
      </c>
      <c r="AQ9" s="36" t="s">
        <v>370</v>
      </c>
    </row>
    <row r="10" spans="1:43" x14ac:dyDescent="0.25">
      <c r="A10" t="s">
        <v>387</v>
      </c>
      <c r="B10">
        <v>4007</v>
      </c>
      <c r="C10" t="s">
        <v>382</v>
      </c>
      <c r="D10" s="132"/>
      <c r="E10" t="s">
        <v>341</v>
      </c>
      <c r="G10" t="s">
        <v>341</v>
      </c>
      <c r="AI10" t="s">
        <v>341</v>
      </c>
      <c r="AJ10" t="s">
        <v>341</v>
      </c>
      <c r="AK10" t="s">
        <v>341</v>
      </c>
      <c r="AM10" t="s">
        <v>98</v>
      </c>
      <c r="AQ10" t="s">
        <v>358</v>
      </c>
    </row>
    <row r="11" spans="1:43" x14ac:dyDescent="0.25">
      <c r="A11" t="s">
        <v>388</v>
      </c>
      <c r="B11">
        <v>4016</v>
      </c>
      <c r="C11" t="s">
        <v>389</v>
      </c>
      <c r="D11" s="132"/>
      <c r="E11" t="s">
        <v>98</v>
      </c>
      <c r="G11" t="s">
        <v>98</v>
      </c>
      <c r="AI11" t="s">
        <v>363</v>
      </c>
      <c r="AJ11" t="s">
        <v>363</v>
      </c>
      <c r="AK11" t="s">
        <v>98</v>
      </c>
      <c r="AQ11" t="s">
        <v>355</v>
      </c>
    </row>
    <row r="12" spans="1:43" x14ac:dyDescent="0.25">
      <c r="A12" t="s">
        <v>390</v>
      </c>
      <c r="B12">
        <v>4040</v>
      </c>
      <c r="C12" t="s">
        <v>391</v>
      </c>
      <c r="D12" s="132"/>
      <c r="AJ12" t="s">
        <v>98</v>
      </c>
      <c r="AQ12" t="s">
        <v>357</v>
      </c>
    </row>
    <row r="13" spans="1:43" x14ac:dyDescent="0.25">
      <c r="A13" t="s">
        <v>392</v>
      </c>
      <c r="B13">
        <v>4040</v>
      </c>
      <c r="C13" t="s">
        <v>391</v>
      </c>
      <c r="D13" s="132"/>
      <c r="AQ13" t="s">
        <v>372</v>
      </c>
    </row>
    <row r="14" spans="1:43" x14ac:dyDescent="0.25">
      <c r="A14" t="s">
        <v>377</v>
      </c>
      <c r="B14">
        <v>4023</v>
      </c>
      <c r="C14" t="s">
        <v>382</v>
      </c>
      <c r="D14" s="132"/>
      <c r="AQ14" t="s">
        <v>98</v>
      </c>
    </row>
    <row r="15" spans="1:43" x14ac:dyDescent="0.25">
      <c r="A15" t="s">
        <v>393</v>
      </c>
      <c r="B15">
        <v>4015</v>
      </c>
      <c r="C15" t="s">
        <v>382</v>
      </c>
      <c r="D15" s="132"/>
    </row>
    <row r="16" spans="1:43" x14ac:dyDescent="0.25">
      <c r="A16" t="s">
        <v>394</v>
      </c>
      <c r="B16">
        <v>4004</v>
      </c>
      <c r="C16" t="s">
        <v>382</v>
      </c>
      <c r="D16" s="132"/>
    </row>
    <row r="17" spans="1:4" x14ac:dyDescent="0.25">
      <c r="A17" t="s">
        <v>395</v>
      </c>
      <c r="B17">
        <v>4016</v>
      </c>
      <c r="C17" t="s">
        <v>382</v>
      </c>
      <c r="D17" s="132"/>
    </row>
    <row r="18" spans="1:4" x14ac:dyDescent="0.25">
      <c r="A18" t="s">
        <v>379</v>
      </c>
      <c r="B18">
        <v>4006</v>
      </c>
      <c r="C18" t="s">
        <v>382</v>
      </c>
      <c r="D18" s="132"/>
    </row>
    <row r="19" spans="1:4" x14ac:dyDescent="0.25">
      <c r="A19" t="s">
        <v>396</v>
      </c>
      <c r="B19">
        <v>4005</v>
      </c>
      <c r="C19" t="s">
        <v>382</v>
      </c>
      <c r="D19" s="132"/>
    </row>
    <row r="20" spans="1:4" x14ac:dyDescent="0.25">
      <c r="A20" t="s">
        <v>397</v>
      </c>
      <c r="B20">
        <v>4009</v>
      </c>
      <c r="C20" t="s">
        <v>382</v>
      </c>
      <c r="D20" s="132"/>
    </row>
    <row r="21" spans="1:4" x14ac:dyDescent="0.25">
      <c r="A21" t="s">
        <v>398</v>
      </c>
      <c r="B21">
        <v>4019</v>
      </c>
      <c r="C21" t="s">
        <v>382</v>
      </c>
      <c r="D21" s="132"/>
    </row>
    <row r="22" spans="1:4" x14ac:dyDescent="0.25">
      <c r="A22" t="s">
        <v>233</v>
      </c>
      <c r="B22">
        <v>4000</v>
      </c>
      <c r="C22" t="s">
        <v>382</v>
      </c>
      <c r="D22" s="132"/>
    </row>
    <row r="24" spans="1:4" x14ac:dyDescent="0.25">
      <c r="A24" s="40" t="s">
        <v>399</v>
      </c>
    </row>
    <row r="25" spans="1:4" x14ac:dyDescent="0.25">
      <c r="A25" s="2"/>
    </row>
    <row r="26" spans="1:4" x14ac:dyDescent="0.25">
      <c r="A26" t="s">
        <v>94</v>
      </c>
      <c r="B26" s="19" t="s">
        <v>380</v>
      </c>
      <c r="C26" s="19" t="s">
        <v>380</v>
      </c>
    </row>
    <row r="27" spans="1:4" x14ac:dyDescent="0.25">
      <c r="A27" t="s">
        <v>386</v>
      </c>
      <c r="B27">
        <v>4114</v>
      </c>
      <c r="C27" t="s">
        <v>382</v>
      </c>
    </row>
    <row r="28" spans="1:4" x14ac:dyDescent="0.25">
      <c r="A28" t="s">
        <v>393</v>
      </c>
      <c r="B28">
        <v>4015</v>
      </c>
      <c r="C28" t="s">
        <v>382</v>
      </c>
    </row>
    <row r="29" spans="1:4" x14ac:dyDescent="0.25">
      <c r="A29" t="s">
        <v>395</v>
      </c>
      <c r="B29">
        <v>4106</v>
      </c>
      <c r="C29" t="s">
        <v>382</v>
      </c>
    </row>
    <row r="30" spans="1:4" x14ac:dyDescent="0.25">
      <c r="A30" t="s">
        <v>400</v>
      </c>
      <c r="B30">
        <v>4112</v>
      </c>
      <c r="C30" t="s">
        <v>382</v>
      </c>
    </row>
    <row r="31" spans="1:4" x14ac:dyDescent="0.25">
      <c r="A31" t="s">
        <v>401</v>
      </c>
      <c r="B31">
        <v>4106</v>
      </c>
      <c r="C31" t="s">
        <v>382</v>
      </c>
    </row>
  </sheetData>
  <conditionalFormatting sqref="B18">
    <cfRule type="duplicateValues" dxfId="1" priority="1"/>
  </conditionalFormatting>
  <conditionalFormatting sqref="B19:B22 B6:B17">
    <cfRule type="duplicateValues" dxfId="0" priority="232"/>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250</v>
      </c>
      <c r="B1" s="40" t="s">
        <v>402</v>
      </c>
      <c r="C1" s="40" t="s">
        <v>403</v>
      </c>
      <c r="D1" s="40" t="s">
        <v>404</v>
      </c>
      <c r="E1" s="40" t="s">
        <v>405</v>
      </c>
      <c r="F1" s="40" t="s">
        <v>406</v>
      </c>
      <c r="G1" s="40" t="s">
        <v>350</v>
      </c>
    </row>
    <row r="2" spans="1:7" s="36" customFormat="1" x14ac:dyDescent="0.25">
      <c r="A2" s="36" t="s">
        <v>407</v>
      </c>
      <c r="C2" s="36" t="s">
        <v>160</v>
      </c>
    </row>
    <row r="3" spans="1:7" s="36" customFormat="1" x14ac:dyDescent="0.25">
      <c r="A3" s="36" t="s">
        <v>408</v>
      </c>
      <c r="C3" s="36" t="s">
        <v>409</v>
      </c>
    </row>
    <row r="4" spans="1:7" s="38" customFormat="1" x14ac:dyDescent="0.25">
      <c r="A4" s="37" t="s">
        <v>410</v>
      </c>
      <c r="B4" s="37" t="s">
        <v>411</v>
      </c>
      <c r="C4" s="37" t="s">
        <v>412</v>
      </c>
      <c r="D4" s="37"/>
      <c r="E4" s="37"/>
      <c r="F4" s="37"/>
    </row>
    <row r="5" spans="1:7" s="37" customFormat="1" x14ac:dyDescent="0.25">
      <c r="A5" s="37" t="s">
        <v>413</v>
      </c>
      <c r="C5" s="37" t="s">
        <v>414</v>
      </c>
      <c r="D5" s="37" t="s">
        <v>415</v>
      </c>
      <c r="E5" s="37" t="s">
        <v>416</v>
      </c>
      <c r="F5" s="37" t="s">
        <v>417</v>
      </c>
    </row>
    <row r="6" spans="1:7" s="37" customFormat="1" x14ac:dyDescent="0.25">
      <c r="A6" s="37" t="s">
        <v>413</v>
      </c>
      <c r="B6" s="37" t="s">
        <v>418</v>
      </c>
      <c r="C6" s="37" t="s">
        <v>419</v>
      </c>
      <c r="D6" s="37" t="s">
        <v>420</v>
      </c>
      <c r="E6" s="37" t="s">
        <v>421</v>
      </c>
      <c r="F6" s="37" t="s">
        <v>422</v>
      </c>
    </row>
    <row r="7" spans="1:7" s="37" customFormat="1" x14ac:dyDescent="0.25">
      <c r="A7" s="37" t="s">
        <v>413</v>
      </c>
      <c r="B7" s="37" t="s">
        <v>423</v>
      </c>
      <c r="C7" s="37" t="s">
        <v>424</v>
      </c>
      <c r="D7" s="37" t="s">
        <v>425</v>
      </c>
      <c r="E7" s="37" t="s">
        <v>426</v>
      </c>
      <c r="F7" s="37" t="s">
        <v>427</v>
      </c>
    </row>
    <row r="8" spans="1:7" s="37" customFormat="1" x14ac:dyDescent="0.25">
      <c r="A8" s="37" t="s">
        <v>413</v>
      </c>
      <c r="B8" s="39" t="s">
        <v>428</v>
      </c>
      <c r="C8" s="37" t="s">
        <v>429</v>
      </c>
      <c r="D8" s="37" t="s">
        <v>430</v>
      </c>
      <c r="E8" s="37" t="s">
        <v>431</v>
      </c>
      <c r="F8" s="37" t="s">
        <v>432</v>
      </c>
    </row>
    <row r="9" spans="1:7" s="37" customFormat="1" x14ac:dyDescent="0.25">
      <c r="A9" s="37" t="s">
        <v>413</v>
      </c>
      <c r="B9" s="39" t="s">
        <v>433</v>
      </c>
      <c r="C9" s="37" t="s">
        <v>434</v>
      </c>
      <c r="D9" s="37" t="s">
        <v>435</v>
      </c>
      <c r="E9" s="37" t="s">
        <v>436</v>
      </c>
      <c r="F9" s="37" t="s">
        <v>437</v>
      </c>
    </row>
    <row r="10" spans="1:7" s="37" customFormat="1" x14ac:dyDescent="0.25">
      <c r="A10" s="37" t="s">
        <v>413</v>
      </c>
      <c r="B10" s="39" t="s">
        <v>438</v>
      </c>
      <c r="C10" s="37" t="s">
        <v>439</v>
      </c>
      <c r="D10" s="37" t="s">
        <v>440</v>
      </c>
      <c r="E10" s="37" t="s">
        <v>441</v>
      </c>
      <c r="F10" s="37" t="s">
        <v>442</v>
      </c>
    </row>
    <row r="11" spans="1:7" s="37" customFormat="1" x14ac:dyDescent="0.25">
      <c r="A11" s="37" t="s">
        <v>413</v>
      </c>
      <c r="B11" s="39" t="s">
        <v>443</v>
      </c>
      <c r="C11" s="37" t="s">
        <v>444</v>
      </c>
      <c r="D11" s="37" t="s">
        <v>445</v>
      </c>
      <c r="E11" s="37" t="s">
        <v>446</v>
      </c>
      <c r="F11" s="37" t="s">
        <v>447</v>
      </c>
    </row>
    <row r="12" spans="1:7" s="37" customFormat="1" x14ac:dyDescent="0.25">
      <c r="A12" s="37" t="s">
        <v>413</v>
      </c>
      <c r="B12" s="39" t="s">
        <v>448</v>
      </c>
      <c r="C12" s="37" t="s">
        <v>449</v>
      </c>
      <c r="D12" s="37" t="s">
        <v>450</v>
      </c>
      <c r="E12" s="37" t="s">
        <v>451</v>
      </c>
      <c r="F12" s="37" t="s">
        <v>452</v>
      </c>
    </row>
    <row r="13" spans="1:7" s="37" customFormat="1" x14ac:dyDescent="0.25">
      <c r="A13" s="37" t="s">
        <v>413</v>
      </c>
      <c r="B13" s="39" t="s">
        <v>453</v>
      </c>
      <c r="C13" s="37" t="s">
        <v>454</v>
      </c>
      <c r="D13" s="37" t="s">
        <v>455</v>
      </c>
      <c r="E13" s="37" t="s">
        <v>456</v>
      </c>
      <c r="F13" s="37" t="s">
        <v>457</v>
      </c>
    </row>
    <row r="14" spans="1:7" s="37" customFormat="1" x14ac:dyDescent="0.25">
      <c r="A14" s="37" t="s">
        <v>413</v>
      </c>
      <c r="B14" s="39" t="s">
        <v>458</v>
      </c>
      <c r="C14" s="37" t="s">
        <v>459</v>
      </c>
      <c r="D14" s="37" t="s">
        <v>460</v>
      </c>
      <c r="E14" s="37" t="s">
        <v>461</v>
      </c>
      <c r="F14" s="37" t="s">
        <v>462</v>
      </c>
    </row>
    <row r="15" spans="1:7" s="37" customFormat="1" x14ac:dyDescent="0.25">
      <c r="A15" s="37" t="s">
        <v>413</v>
      </c>
      <c r="B15" s="37" t="s">
        <v>463</v>
      </c>
      <c r="C15" s="37" t="s">
        <v>464</v>
      </c>
      <c r="D15" s="37" t="s">
        <v>465</v>
      </c>
      <c r="E15" s="37" t="s">
        <v>466</v>
      </c>
      <c r="F15" s="37" t="s">
        <v>467</v>
      </c>
    </row>
    <row r="16" spans="1:7" s="37" customFormat="1" x14ac:dyDescent="0.25">
      <c r="A16" s="37" t="s">
        <v>468</v>
      </c>
      <c r="C16" s="37" t="s">
        <v>469</v>
      </c>
      <c r="D16" s="37" t="s">
        <v>470</v>
      </c>
      <c r="E16" s="37" t="s">
        <v>471</v>
      </c>
      <c r="F16" s="37" t="s">
        <v>472</v>
      </c>
    </row>
    <row r="17" spans="1:6" s="37" customFormat="1" x14ac:dyDescent="0.25">
      <c r="A17" s="37" t="s">
        <v>468</v>
      </c>
      <c r="B17" s="37" t="s">
        <v>473</v>
      </c>
      <c r="C17" s="37" t="s">
        <v>474</v>
      </c>
      <c r="D17" s="37" t="s">
        <v>475</v>
      </c>
      <c r="E17" s="37" t="s">
        <v>476</v>
      </c>
      <c r="F17" s="37" t="s">
        <v>477</v>
      </c>
    </row>
    <row r="18" spans="1:6" s="37" customFormat="1" x14ac:dyDescent="0.25">
      <c r="A18" s="37" t="s">
        <v>468</v>
      </c>
      <c r="B18" s="37" t="s">
        <v>478</v>
      </c>
      <c r="C18" s="37" t="s">
        <v>479</v>
      </c>
      <c r="D18" s="37" t="s">
        <v>480</v>
      </c>
      <c r="E18" s="37" t="s">
        <v>481</v>
      </c>
      <c r="F18" s="37" t="s">
        <v>482</v>
      </c>
    </row>
    <row r="19" spans="1:6" s="37" customFormat="1" x14ac:dyDescent="0.25">
      <c r="A19" s="37" t="s">
        <v>468</v>
      </c>
      <c r="B19" s="39" t="s">
        <v>483</v>
      </c>
      <c r="C19" s="37" t="s">
        <v>484</v>
      </c>
      <c r="D19" s="37" t="s">
        <v>485</v>
      </c>
      <c r="E19" s="37" t="s">
        <v>486</v>
      </c>
      <c r="F19" s="37" t="s">
        <v>487</v>
      </c>
    </row>
    <row r="20" spans="1:6" s="37" customFormat="1" x14ac:dyDescent="0.25">
      <c r="A20" s="37" t="s">
        <v>468</v>
      </c>
      <c r="B20" s="39" t="s">
        <v>488</v>
      </c>
      <c r="C20" s="37" t="s">
        <v>489</v>
      </c>
      <c r="D20" s="37" t="s">
        <v>490</v>
      </c>
      <c r="E20" s="37" t="s">
        <v>491</v>
      </c>
      <c r="F20" s="37" t="s">
        <v>492</v>
      </c>
    </row>
    <row r="21" spans="1:6" s="37" customFormat="1" x14ac:dyDescent="0.25">
      <c r="A21" s="37" t="s">
        <v>468</v>
      </c>
      <c r="B21" s="39" t="s">
        <v>493</v>
      </c>
      <c r="C21" s="37" t="s">
        <v>494</v>
      </c>
      <c r="D21" s="37" t="s">
        <v>495</v>
      </c>
      <c r="E21" s="37" t="s">
        <v>496</v>
      </c>
      <c r="F21" s="37" t="s">
        <v>497</v>
      </c>
    </row>
    <row r="22" spans="1:6" s="37" customFormat="1" x14ac:dyDescent="0.25">
      <c r="A22" s="37" t="s">
        <v>468</v>
      </c>
      <c r="B22" s="39" t="s">
        <v>498</v>
      </c>
      <c r="C22" s="37" t="s">
        <v>499</v>
      </c>
      <c r="D22" s="37" t="s">
        <v>500</v>
      </c>
      <c r="E22" s="37" t="s">
        <v>501</v>
      </c>
      <c r="F22" s="37" t="s">
        <v>502</v>
      </c>
    </row>
    <row r="23" spans="1:6" s="37" customFormat="1" x14ac:dyDescent="0.25">
      <c r="A23" s="37" t="s">
        <v>468</v>
      </c>
      <c r="B23" s="39" t="s">
        <v>503</v>
      </c>
      <c r="C23" s="37" t="s">
        <v>504</v>
      </c>
      <c r="D23" s="37" t="s">
        <v>505</v>
      </c>
      <c r="E23" s="37" t="s">
        <v>506</v>
      </c>
      <c r="F23" s="37" t="s">
        <v>507</v>
      </c>
    </row>
    <row r="24" spans="1:6" s="37" customFormat="1" x14ac:dyDescent="0.25">
      <c r="A24" s="37" t="s">
        <v>468</v>
      </c>
      <c r="B24" s="37" t="s">
        <v>508</v>
      </c>
      <c r="C24" s="37" t="s">
        <v>509</v>
      </c>
      <c r="D24" s="37" t="s">
        <v>510</v>
      </c>
      <c r="E24" s="37" t="s">
        <v>511</v>
      </c>
      <c r="F24" s="37" t="s">
        <v>512</v>
      </c>
    </row>
    <row r="25" spans="1:6" s="37" customFormat="1" x14ac:dyDescent="0.25">
      <c r="A25" s="37" t="s">
        <v>468</v>
      </c>
      <c r="B25" s="37" t="s">
        <v>513</v>
      </c>
      <c r="C25" s="37" t="s">
        <v>514</v>
      </c>
      <c r="D25" s="37" t="s">
        <v>515</v>
      </c>
      <c r="E25" s="37" t="s">
        <v>516</v>
      </c>
      <c r="F25" s="37" t="s">
        <v>517</v>
      </c>
    </row>
    <row r="26" spans="1:6" s="37" customFormat="1" x14ac:dyDescent="0.25">
      <c r="A26" s="37" t="s">
        <v>468</v>
      </c>
      <c r="B26" s="37" t="s">
        <v>518</v>
      </c>
      <c r="C26" s="37" t="s">
        <v>519</v>
      </c>
      <c r="D26" s="37" t="s">
        <v>520</v>
      </c>
      <c r="E26" s="37" t="s">
        <v>521</v>
      </c>
      <c r="F26" s="37" t="s">
        <v>522</v>
      </c>
    </row>
    <row r="27" spans="1:6" s="37" customFormat="1" x14ac:dyDescent="0.25">
      <c r="A27" s="37" t="s">
        <v>468</v>
      </c>
      <c r="B27" s="37" t="s">
        <v>523</v>
      </c>
      <c r="C27" s="37" t="s">
        <v>524</v>
      </c>
      <c r="D27" s="37" t="s">
        <v>525</v>
      </c>
      <c r="E27" s="37" t="s">
        <v>526</v>
      </c>
      <c r="F27" s="37" t="s">
        <v>527</v>
      </c>
    </row>
    <row r="28" spans="1:6" s="37" customFormat="1" x14ac:dyDescent="0.25">
      <c r="A28" s="37" t="s">
        <v>468</v>
      </c>
      <c r="B28" s="37" t="s">
        <v>528</v>
      </c>
      <c r="C28" s="37" t="s">
        <v>529</v>
      </c>
      <c r="D28" s="37" t="s">
        <v>530</v>
      </c>
      <c r="E28" s="37" t="s">
        <v>531</v>
      </c>
      <c r="F28" s="37" t="s">
        <v>532</v>
      </c>
    </row>
    <row r="29" spans="1:6" s="37" customFormat="1" x14ac:dyDescent="0.25">
      <c r="A29" s="37" t="s">
        <v>533</v>
      </c>
      <c r="C29" s="37" t="s">
        <v>534</v>
      </c>
      <c r="D29" s="37" t="s">
        <v>535</v>
      </c>
      <c r="E29" s="37" t="s">
        <v>536</v>
      </c>
      <c r="F29" s="37" t="s">
        <v>537</v>
      </c>
    </row>
    <row r="30" spans="1:6" s="37" customFormat="1" x14ac:dyDescent="0.25">
      <c r="A30" s="37" t="s">
        <v>533</v>
      </c>
      <c r="B30" s="37" t="s">
        <v>538</v>
      </c>
      <c r="C30" s="37" t="s">
        <v>539</v>
      </c>
      <c r="D30" s="37" t="s">
        <v>540</v>
      </c>
      <c r="E30" s="37" t="s">
        <v>541</v>
      </c>
      <c r="F30" s="37" t="s">
        <v>542</v>
      </c>
    </row>
    <row r="31" spans="1:6" s="37" customFormat="1" x14ac:dyDescent="0.25">
      <c r="A31" s="37" t="s">
        <v>533</v>
      </c>
      <c r="B31" s="37" t="s">
        <v>543</v>
      </c>
      <c r="C31" s="37" t="s">
        <v>544</v>
      </c>
      <c r="D31" s="37" t="s">
        <v>545</v>
      </c>
      <c r="E31" s="37" t="s">
        <v>546</v>
      </c>
      <c r="F31" s="37" t="s">
        <v>547</v>
      </c>
    </row>
    <row r="32" spans="1:6" s="37" customFormat="1" x14ac:dyDescent="0.25">
      <c r="A32" s="37" t="s">
        <v>533</v>
      </c>
      <c r="B32" s="37" t="s">
        <v>548</v>
      </c>
      <c r="C32" s="37" t="s">
        <v>549</v>
      </c>
      <c r="D32" s="37" t="s">
        <v>550</v>
      </c>
      <c r="E32" s="37" t="s">
        <v>551</v>
      </c>
      <c r="F32" s="37" t="s">
        <v>552</v>
      </c>
    </row>
    <row r="33" spans="1:6" s="37" customFormat="1" x14ac:dyDescent="0.25">
      <c r="A33" s="37" t="s">
        <v>533</v>
      </c>
      <c r="B33" s="37" t="s">
        <v>553</v>
      </c>
      <c r="C33" s="37" t="s">
        <v>554</v>
      </c>
      <c r="D33" s="37" t="s">
        <v>555</v>
      </c>
      <c r="E33" s="37" t="s">
        <v>556</v>
      </c>
      <c r="F33" s="37" t="s">
        <v>557</v>
      </c>
    </row>
    <row r="34" spans="1:6" s="37" customFormat="1" x14ac:dyDescent="0.25">
      <c r="A34" s="37" t="s">
        <v>533</v>
      </c>
      <c r="B34" s="39" t="s">
        <v>558</v>
      </c>
      <c r="C34" s="37" t="s">
        <v>559</v>
      </c>
      <c r="D34" s="37" t="s">
        <v>560</v>
      </c>
      <c r="E34" s="37" t="s">
        <v>561</v>
      </c>
      <c r="F34" s="37" t="s">
        <v>562</v>
      </c>
    </row>
    <row r="35" spans="1:6" s="37" customFormat="1" x14ac:dyDescent="0.25">
      <c r="A35" s="37" t="s">
        <v>533</v>
      </c>
      <c r="B35" s="39" t="s">
        <v>563</v>
      </c>
      <c r="C35" s="37" t="s">
        <v>564</v>
      </c>
      <c r="D35" s="37" t="s">
        <v>565</v>
      </c>
      <c r="E35" s="37" t="s">
        <v>566</v>
      </c>
      <c r="F35" s="37" t="s">
        <v>567</v>
      </c>
    </row>
    <row r="36" spans="1:6" s="37" customFormat="1" x14ac:dyDescent="0.25">
      <c r="A36" s="37" t="s">
        <v>533</v>
      </c>
      <c r="B36" s="37" t="s">
        <v>568</v>
      </c>
      <c r="C36" s="37" t="s">
        <v>569</v>
      </c>
      <c r="D36" s="37" t="s">
        <v>570</v>
      </c>
      <c r="E36" s="37" t="s">
        <v>571</v>
      </c>
      <c r="F36" s="37" t="s">
        <v>572</v>
      </c>
    </row>
    <row r="37" spans="1:6" s="37" customFormat="1" x14ac:dyDescent="0.25">
      <c r="A37" s="37" t="s">
        <v>533</v>
      </c>
      <c r="B37" s="37" t="s">
        <v>573</v>
      </c>
      <c r="C37" s="37" t="s">
        <v>574</v>
      </c>
      <c r="D37" s="37" t="s">
        <v>575</v>
      </c>
      <c r="E37" s="37" t="s">
        <v>576</v>
      </c>
      <c r="F37" s="37" t="s">
        <v>577</v>
      </c>
    </row>
    <row r="38" spans="1:6" s="37" customFormat="1" x14ac:dyDescent="0.25">
      <c r="A38" s="37" t="s">
        <v>533</v>
      </c>
      <c r="B38" s="37" t="s">
        <v>578</v>
      </c>
      <c r="C38" s="37" t="s">
        <v>579</v>
      </c>
      <c r="D38" s="37" t="s">
        <v>580</v>
      </c>
      <c r="E38" s="37" t="s">
        <v>581</v>
      </c>
      <c r="F38" s="37" t="s">
        <v>582</v>
      </c>
    </row>
    <row r="39" spans="1:6" s="37" customFormat="1" x14ac:dyDescent="0.25">
      <c r="A39" s="37" t="s">
        <v>533</v>
      </c>
      <c r="B39" s="37" t="s">
        <v>583</v>
      </c>
      <c r="C39" s="37" t="s">
        <v>584</v>
      </c>
      <c r="D39" s="37" t="s">
        <v>585</v>
      </c>
      <c r="E39" s="37" t="s">
        <v>586</v>
      </c>
      <c r="F39" s="37" t="s">
        <v>587</v>
      </c>
    </row>
    <row r="40" spans="1:6" s="37" customFormat="1" x14ac:dyDescent="0.25">
      <c r="A40" s="37" t="s">
        <v>588</v>
      </c>
      <c r="C40" s="37" t="s">
        <v>589</v>
      </c>
      <c r="D40" s="37" t="s">
        <v>590</v>
      </c>
      <c r="E40" s="37" t="s">
        <v>591</v>
      </c>
      <c r="F40" s="37" t="s">
        <v>592</v>
      </c>
    </row>
    <row r="41" spans="1:6" s="37" customFormat="1" x14ac:dyDescent="0.25">
      <c r="A41" s="37" t="s">
        <v>588</v>
      </c>
      <c r="B41" s="37" t="s">
        <v>593</v>
      </c>
      <c r="C41" s="37" t="s">
        <v>594</v>
      </c>
      <c r="D41" s="37" t="s">
        <v>595</v>
      </c>
      <c r="E41" s="37" t="s">
        <v>596</v>
      </c>
      <c r="F41" s="37" t="s">
        <v>597</v>
      </c>
    </row>
    <row r="42" spans="1:6" s="37" customFormat="1" x14ac:dyDescent="0.25">
      <c r="A42" s="37" t="s">
        <v>588</v>
      </c>
      <c r="B42" s="37" t="s">
        <v>598</v>
      </c>
      <c r="C42" s="37" t="s">
        <v>599</v>
      </c>
      <c r="D42" s="37" t="s">
        <v>600</v>
      </c>
      <c r="E42" s="37" t="s">
        <v>601</v>
      </c>
      <c r="F42" s="37" t="s">
        <v>602</v>
      </c>
    </row>
    <row r="43" spans="1:6" s="37" customFormat="1" x14ac:dyDescent="0.25">
      <c r="A43" s="37" t="s">
        <v>588</v>
      </c>
      <c r="B43" s="37" t="s">
        <v>603</v>
      </c>
      <c r="C43" s="37" t="s">
        <v>604</v>
      </c>
      <c r="D43" s="37" t="s">
        <v>605</v>
      </c>
      <c r="E43" s="37" t="s">
        <v>606</v>
      </c>
      <c r="F43" s="37" t="s">
        <v>607</v>
      </c>
    </row>
    <row r="44" spans="1:6" s="37" customFormat="1" x14ac:dyDescent="0.25">
      <c r="A44" s="37" t="s">
        <v>588</v>
      </c>
      <c r="B44" s="37" t="s">
        <v>608</v>
      </c>
      <c r="C44" s="37" t="s">
        <v>609</v>
      </c>
      <c r="D44" s="37" t="s">
        <v>610</v>
      </c>
      <c r="E44" s="37" t="s">
        <v>611</v>
      </c>
      <c r="F44" s="37" t="s">
        <v>612</v>
      </c>
    </row>
    <row r="45" spans="1:6" s="37" customFormat="1" x14ac:dyDescent="0.25">
      <c r="A45" s="37" t="s">
        <v>588</v>
      </c>
      <c r="B45" s="37" t="s">
        <v>613</v>
      </c>
      <c r="C45" s="37" t="s">
        <v>614</v>
      </c>
      <c r="D45" s="37" t="s">
        <v>615</v>
      </c>
      <c r="E45" s="37" t="s">
        <v>616</v>
      </c>
      <c r="F45" s="37" t="s">
        <v>617</v>
      </c>
    </row>
    <row r="46" spans="1:6" s="37" customFormat="1" x14ac:dyDescent="0.25">
      <c r="A46" s="37" t="s">
        <v>588</v>
      </c>
      <c r="B46" s="37" t="s">
        <v>618</v>
      </c>
      <c r="C46" s="37" t="s">
        <v>619</v>
      </c>
      <c r="D46" s="37" t="s">
        <v>620</v>
      </c>
      <c r="E46" s="37" t="s">
        <v>621</v>
      </c>
      <c r="F46" s="37" t="s">
        <v>622</v>
      </c>
    </row>
    <row r="47" spans="1:6" s="37" customFormat="1" x14ac:dyDescent="0.25">
      <c r="A47" s="37" t="s">
        <v>588</v>
      </c>
      <c r="B47" s="37" t="s">
        <v>623</v>
      </c>
      <c r="C47" s="37" t="s">
        <v>624</v>
      </c>
      <c r="D47" s="37" t="s">
        <v>625</v>
      </c>
      <c r="E47" s="37" t="s">
        <v>626</v>
      </c>
      <c r="F47" s="37" t="s">
        <v>627</v>
      </c>
    </row>
    <row r="48" spans="1:6" s="37" customFormat="1" x14ac:dyDescent="0.25">
      <c r="A48" s="37" t="s">
        <v>588</v>
      </c>
      <c r="B48" s="37" t="s">
        <v>628</v>
      </c>
      <c r="C48" s="37" t="s">
        <v>629</v>
      </c>
      <c r="D48" s="37" t="s">
        <v>630</v>
      </c>
      <c r="E48" s="37" t="s">
        <v>631</v>
      </c>
      <c r="F48" s="37" t="s">
        <v>632</v>
      </c>
    </row>
    <row r="49" spans="1:6" s="37" customFormat="1" x14ac:dyDescent="0.25">
      <c r="A49" s="37" t="s">
        <v>633</v>
      </c>
      <c r="C49" s="37" t="s">
        <v>634</v>
      </c>
      <c r="D49" s="37" t="s">
        <v>635</v>
      </c>
      <c r="E49" s="37" t="s">
        <v>636</v>
      </c>
      <c r="F49" s="37" t="s">
        <v>637</v>
      </c>
    </row>
    <row r="50" spans="1:6" s="37" customFormat="1" x14ac:dyDescent="0.25">
      <c r="A50" s="37" t="s">
        <v>633</v>
      </c>
      <c r="B50" s="37" t="s">
        <v>638</v>
      </c>
      <c r="C50" s="37" t="s">
        <v>639</v>
      </c>
      <c r="D50" s="37" t="s">
        <v>640</v>
      </c>
      <c r="E50" s="37" t="s">
        <v>641</v>
      </c>
      <c r="F50" s="37" t="s">
        <v>642</v>
      </c>
    </row>
    <row r="51" spans="1:6" s="37" customFormat="1" x14ac:dyDescent="0.25">
      <c r="A51" s="37" t="s">
        <v>633</v>
      </c>
      <c r="B51" s="37" t="s">
        <v>643</v>
      </c>
      <c r="C51" s="37" t="s">
        <v>644</v>
      </c>
      <c r="D51" s="37" t="s">
        <v>645</v>
      </c>
      <c r="E51" s="37" t="s">
        <v>646</v>
      </c>
      <c r="F51" s="37" t="s">
        <v>647</v>
      </c>
    </row>
    <row r="52" spans="1:6" s="37" customFormat="1" x14ac:dyDescent="0.25">
      <c r="A52" s="37" t="s">
        <v>633</v>
      </c>
      <c r="B52" s="39" t="s">
        <v>648</v>
      </c>
      <c r="C52" s="37" t="s">
        <v>649</v>
      </c>
      <c r="D52" s="37" t="s">
        <v>650</v>
      </c>
      <c r="E52" s="37" t="s">
        <v>651</v>
      </c>
      <c r="F52" s="37" t="s">
        <v>652</v>
      </c>
    </row>
    <row r="53" spans="1:6" s="37" customFormat="1" x14ac:dyDescent="0.25">
      <c r="A53" s="37" t="s">
        <v>633</v>
      </c>
      <c r="B53" s="37" t="s">
        <v>653</v>
      </c>
      <c r="C53" s="37" t="s">
        <v>654</v>
      </c>
      <c r="D53" s="37" t="s">
        <v>655</v>
      </c>
      <c r="E53" s="37" t="s">
        <v>656</v>
      </c>
      <c r="F53" s="37" t="s">
        <v>657</v>
      </c>
    </row>
    <row r="54" spans="1:6" s="37" customFormat="1" x14ac:dyDescent="0.25">
      <c r="A54" s="37" t="s">
        <v>633</v>
      </c>
      <c r="B54" s="37" t="s">
        <v>658</v>
      </c>
      <c r="C54" s="37" t="s">
        <v>659</v>
      </c>
      <c r="D54" s="37" t="s">
        <v>660</v>
      </c>
      <c r="E54" s="37" t="s">
        <v>661</v>
      </c>
      <c r="F54" s="37" t="s">
        <v>662</v>
      </c>
    </row>
    <row r="55" spans="1:6" s="37" customFormat="1" x14ac:dyDescent="0.25">
      <c r="A55" s="37" t="s">
        <v>633</v>
      </c>
      <c r="B55" s="37" t="s">
        <v>663</v>
      </c>
      <c r="C55" s="37" t="s">
        <v>664</v>
      </c>
      <c r="D55" s="37" t="s">
        <v>665</v>
      </c>
      <c r="E55" s="37" t="s">
        <v>666</v>
      </c>
      <c r="F55" s="37" t="s">
        <v>667</v>
      </c>
    </row>
    <row r="56" spans="1:6" s="37" customFormat="1" x14ac:dyDescent="0.25">
      <c r="A56" s="37" t="s">
        <v>633</v>
      </c>
      <c r="B56" s="37" t="s">
        <v>668</v>
      </c>
      <c r="C56" s="37" t="s">
        <v>669</v>
      </c>
      <c r="D56" s="37" t="s">
        <v>670</v>
      </c>
      <c r="E56" s="37" t="s">
        <v>671</v>
      </c>
      <c r="F56" s="37" t="s">
        <v>672</v>
      </c>
    </row>
    <row r="57" spans="1:6" s="37" customFormat="1" x14ac:dyDescent="0.25">
      <c r="A57" s="37" t="s">
        <v>673</v>
      </c>
      <c r="B57" s="37" t="s">
        <v>674</v>
      </c>
      <c r="C57" s="37" t="s">
        <v>675</v>
      </c>
      <c r="D57" s="37" t="s">
        <v>676</v>
      </c>
      <c r="E57" s="37" t="s">
        <v>677</v>
      </c>
      <c r="F57" s="37" t="s">
        <v>678</v>
      </c>
    </row>
    <row r="58" spans="1:6" s="37" customFormat="1" x14ac:dyDescent="0.25">
      <c r="A58" s="37" t="s">
        <v>673</v>
      </c>
      <c r="B58" s="37" t="s">
        <v>679</v>
      </c>
      <c r="C58" s="37" t="s">
        <v>680</v>
      </c>
      <c r="D58" s="37" t="s">
        <v>681</v>
      </c>
      <c r="E58" s="37" t="s">
        <v>682</v>
      </c>
      <c r="F58" s="37" t="s">
        <v>683</v>
      </c>
    </row>
    <row r="59" spans="1:6" s="37" customFormat="1" x14ac:dyDescent="0.25">
      <c r="A59" s="37" t="s">
        <v>673</v>
      </c>
      <c r="B59" s="37" t="s">
        <v>684</v>
      </c>
      <c r="C59" s="37" t="s">
        <v>685</v>
      </c>
      <c r="D59" s="37" t="s">
        <v>686</v>
      </c>
      <c r="E59" s="37" t="s">
        <v>687</v>
      </c>
      <c r="F59" s="37" t="s">
        <v>688</v>
      </c>
    </row>
    <row r="60" spans="1:6" s="37" customFormat="1" x14ac:dyDescent="0.25">
      <c r="A60" s="37" t="s">
        <v>673</v>
      </c>
      <c r="B60" s="37" t="s">
        <v>689</v>
      </c>
      <c r="C60" s="37" t="s">
        <v>690</v>
      </c>
      <c r="D60" s="37" t="s">
        <v>691</v>
      </c>
      <c r="E60" s="37" t="s">
        <v>692</v>
      </c>
      <c r="F60" s="37" t="s">
        <v>693</v>
      </c>
    </row>
    <row r="61" spans="1:6" s="37" customFormat="1" x14ac:dyDescent="0.25">
      <c r="A61" s="37" t="s">
        <v>673</v>
      </c>
      <c r="B61" s="39" t="s">
        <v>694</v>
      </c>
      <c r="C61" s="37" t="s">
        <v>695</v>
      </c>
      <c r="D61" s="37" t="s">
        <v>696</v>
      </c>
      <c r="E61" s="37" t="s">
        <v>697</v>
      </c>
      <c r="F61" s="37" t="s">
        <v>698</v>
      </c>
    </row>
    <row r="62" spans="1:6" s="37" customFormat="1" x14ac:dyDescent="0.25">
      <c r="A62" s="37" t="s">
        <v>673</v>
      </c>
      <c r="B62" s="39" t="s">
        <v>699</v>
      </c>
      <c r="C62" s="37" t="s">
        <v>700</v>
      </c>
      <c r="D62" s="37" t="s">
        <v>701</v>
      </c>
      <c r="E62" s="37" t="s">
        <v>702</v>
      </c>
      <c r="F62" s="37" t="s">
        <v>703</v>
      </c>
    </row>
    <row r="63" spans="1:6" s="37" customFormat="1" x14ac:dyDescent="0.25">
      <c r="A63" s="37" t="s">
        <v>673</v>
      </c>
      <c r="B63" s="39" t="s">
        <v>704</v>
      </c>
      <c r="C63" s="37" t="s">
        <v>705</v>
      </c>
      <c r="D63" s="37" t="s">
        <v>706</v>
      </c>
      <c r="E63" s="37" t="s">
        <v>707</v>
      </c>
      <c r="F63" s="37" t="s">
        <v>708</v>
      </c>
    </row>
    <row r="64" spans="1:6" s="37" customFormat="1" x14ac:dyDescent="0.25">
      <c r="A64" s="37" t="s">
        <v>673</v>
      </c>
      <c r="B64" s="39" t="s">
        <v>709</v>
      </c>
      <c r="C64" s="37" t="s">
        <v>710</v>
      </c>
      <c r="D64" s="37" t="s">
        <v>711</v>
      </c>
      <c r="E64" s="37" t="s">
        <v>712</v>
      </c>
      <c r="F64" s="37" t="s">
        <v>713</v>
      </c>
    </row>
    <row r="65" spans="1:6" s="37" customFormat="1" x14ac:dyDescent="0.25">
      <c r="A65" s="37" t="s">
        <v>673</v>
      </c>
      <c r="B65" s="39" t="s">
        <v>714</v>
      </c>
      <c r="C65" s="37" t="s">
        <v>715</v>
      </c>
      <c r="D65" s="37" t="s">
        <v>716</v>
      </c>
      <c r="E65" s="37" t="s">
        <v>717</v>
      </c>
      <c r="F65" s="37" t="s">
        <v>718</v>
      </c>
    </row>
    <row r="66" spans="1:6" s="37" customFormat="1" x14ac:dyDescent="0.25">
      <c r="A66" s="37" t="s">
        <v>673</v>
      </c>
      <c r="B66" s="37" t="s">
        <v>719</v>
      </c>
      <c r="C66" s="37" t="s">
        <v>720</v>
      </c>
      <c r="D66" s="37" t="s">
        <v>721</v>
      </c>
      <c r="E66" s="37" t="s">
        <v>722</v>
      </c>
      <c r="F66" s="37" t="s">
        <v>723</v>
      </c>
    </row>
    <row r="67" spans="1:6" s="37" customFormat="1" x14ac:dyDescent="0.25">
      <c r="A67" s="37" t="s">
        <v>673</v>
      </c>
      <c r="B67" s="39" t="s">
        <v>724</v>
      </c>
      <c r="C67" s="37" t="s">
        <v>725</v>
      </c>
      <c r="D67" s="37" t="s">
        <v>726</v>
      </c>
      <c r="E67" s="37" t="s">
        <v>727</v>
      </c>
      <c r="F67" s="37" t="s">
        <v>728</v>
      </c>
    </row>
    <row r="68" spans="1:6" s="37" customFormat="1" x14ac:dyDescent="0.25">
      <c r="A68" s="37" t="s">
        <v>673</v>
      </c>
      <c r="B68" s="37" t="s">
        <v>729</v>
      </c>
      <c r="C68" s="37" t="s">
        <v>730</v>
      </c>
      <c r="D68" s="37" t="s">
        <v>731</v>
      </c>
      <c r="E68" s="37" t="s">
        <v>732</v>
      </c>
      <c r="F68" s="37" t="s">
        <v>733</v>
      </c>
    </row>
    <row r="69" spans="1:6" s="37" customFormat="1" x14ac:dyDescent="0.25">
      <c r="A69" s="37" t="s">
        <v>673</v>
      </c>
      <c r="B69" s="37" t="s">
        <v>734</v>
      </c>
      <c r="C69" s="37" t="s">
        <v>735</v>
      </c>
      <c r="D69" s="37" t="s">
        <v>736</v>
      </c>
      <c r="E69" s="37" t="s">
        <v>737</v>
      </c>
      <c r="F69" s="37" t="s">
        <v>738</v>
      </c>
    </row>
    <row r="70" spans="1:6" s="37" customFormat="1" x14ac:dyDescent="0.25">
      <c r="A70" s="37" t="s">
        <v>673</v>
      </c>
      <c r="B70" s="39" t="s">
        <v>739</v>
      </c>
      <c r="C70" s="37" t="s">
        <v>740</v>
      </c>
      <c r="D70" s="37" t="s">
        <v>741</v>
      </c>
      <c r="E70" s="37" t="s">
        <v>742</v>
      </c>
      <c r="F70" s="37" t="s">
        <v>743</v>
      </c>
    </row>
    <row r="71" spans="1:6" s="37" customFormat="1" x14ac:dyDescent="0.25">
      <c r="A71" s="37" t="s">
        <v>673</v>
      </c>
      <c r="B71" s="39" t="s">
        <v>744</v>
      </c>
      <c r="C71" s="37" t="s">
        <v>745</v>
      </c>
      <c r="D71" s="37" t="s">
        <v>746</v>
      </c>
      <c r="E71" s="37" t="s">
        <v>746</v>
      </c>
      <c r="F71" s="37" t="s">
        <v>746</v>
      </c>
    </row>
    <row r="72" spans="1:6" s="37" customFormat="1" x14ac:dyDescent="0.25">
      <c r="A72" s="37" t="s">
        <v>673</v>
      </c>
      <c r="B72" s="37" t="s">
        <v>747</v>
      </c>
      <c r="C72" s="37" t="s">
        <v>748</v>
      </c>
      <c r="D72" s="37" t="s">
        <v>749</v>
      </c>
      <c r="E72" s="37" t="s">
        <v>750</v>
      </c>
      <c r="F72" s="37" t="s">
        <v>751</v>
      </c>
    </row>
    <row r="73" spans="1:6" s="37" customFormat="1" x14ac:dyDescent="0.25">
      <c r="A73" s="37" t="s">
        <v>673</v>
      </c>
      <c r="B73" s="39" t="s">
        <v>752</v>
      </c>
      <c r="C73" s="37" t="s">
        <v>753</v>
      </c>
      <c r="D73" s="37" t="s">
        <v>754</v>
      </c>
      <c r="E73" s="37" t="s">
        <v>755</v>
      </c>
      <c r="F73" s="37" t="s">
        <v>756</v>
      </c>
    </row>
    <row r="74" spans="1:6" s="37" customFormat="1" x14ac:dyDescent="0.25">
      <c r="A74" s="37" t="s">
        <v>673</v>
      </c>
      <c r="B74" s="37" t="s">
        <v>757</v>
      </c>
      <c r="C74" s="37" t="s">
        <v>758</v>
      </c>
      <c r="D74" s="37" t="s">
        <v>759</v>
      </c>
      <c r="E74" s="37" t="s">
        <v>760</v>
      </c>
      <c r="F74" s="37" t="s">
        <v>761</v>
      </c>
    </row>
    <row r="75" spans="1:6" s="37" customFormat="1" x14ac:dyDescent="0.25">
      <c r="A75" s="37" t="s">
        <v>673</v>
      </c>
      <c r="B75" s="39" t="s">
        <v>762</v>
      </c>
      <c r="C75" s="37" t="s">
        <v>763</v>
      </c>
      <c r="D75" s="37" t="s">
        <v>764</v>
      </c>
      <c r="E75" s="37" t="s">
        <v>765</v>
      </c>
      <c r="F75" s="37" t="s">
        <v>766</v>
      </c>
    </row>
    <row r="76" spans="1:6" s="37" customFormat="1" x14ac:dyDescent="0.25">
      <c r="A76" s="37" t="s">
        <v>673</v>
      </c>
      <c r="B76" s="37" t="s">
        <v>767</v>
      </c>
      <c r="C76" s="37" t="s">
        <v>768</v>
      </c>
      <c r="D76" s="37" t="s">
        <v>769</v>
      </c>
      <c r="E76" s="37" t="s">
        <v>770</v>
      </c>
      <c r="F76" s="37" t="s">
        <v>771</v>
      </c>
    </row>
    <row r="77" spans="1:6" s="37" customFormat="1" x14ac:dyDescent="0.25">
      <c r="A77" s="37" t="s">
        <v>673</v>
      </c>
      <c r="B77" s="37" t="s">
        <v>772</v>
      </c>
      <c r="C77" s="37" t="s">
        <v>773</v>
      </c>
      <c r="D77" s="37" t="s">
        <v>774</v>
      </c>
      <c r="E77" s="37" t="s">
        <v>775</v>
      </c>
      <c r="F77" s="37" t="s">
        <v>776</v>
      </c>
    </row>
    <row r="78" spans="1:6" s="37" customFormat="1" x14ac:dyDescent="0.25">
      <c r="A78" s="37" t="s">
        <v>673</v>
      </c>
      <c r="B78" s="37" t="s">
        <v>777</v>
      </c>
      <c r="C78" s="37" t="s">
        <v>778</v>
      </c>
      <c r="D78" s="37" t="s">
        <v>779</v>
      </c>
      <c r="E78" s="37" t="s">
        <v>780</v>
      </c>
      <c r="F78" s="37" t="s">
        <v>781</v>
      </c>
    </row>
    <row r="79" spans="1:6" s="37" customFormat="1" x14ac:dyDescent="0.25">
      <c r="A79" s="37" t="s">
        <v>673</v>
      </c>
      <c r="B79" s="37" t="s">
        <v>782</v>
      </c>
      <c r="C79" s="37" t="s">
        <v>783</v>
      </c>
      <c r="D79" s="37" t="s">
        <v>784</v>
      </c>
      <c r="E79" s="37" t="s">
        <v>785</v>
      </c>
      <c r="F79" s="37" t="s">
        <v>786</v>
      </c>
    </row>
    <row r="80" spans="1:6" s="37" customFormat="1" x14ac:dyDescent="0.25">
      <c r="A80" s="37" t="s">
        <v>673</v>
      </c>
      <c r="B80" s="37" t="s">
        <v>787</v>
      </c>
      <c r="C80" s="37" t="s">
        <v>788</v>
      </c>
      <c r="D80" s="37" t="s">
        <v>789</v>
      </c>
      <c r="E80" s="37" t="s">
        <v>790</v>
      </c>
      <c r="F80" s="37" t="s">
        <v>791</v>
      </c>
    </row>
    <row r="81" spans="1:7" s="37" customFormat="1" x14ac:dyDescent="0.25">
      <c r="A81" s="37" t="s">
        <v>673</v>
      </c>
      <c r="B81" s="37" t="s">
        <v>792</v>
      </c>
      <c r="C81" s="37" t="s">
        <v>793</v>
      </c>
      <c r="D81" s="37" t="s">
        <v>794</v>
      </c>
      <c r="E81" s="37" t="s">
        <v>795</v>
      </c>
      <c r="F81" s="37" t="s">
        <v>796</v>
      </c>
    </row>
    <row r="82" spans="1:7" s="37" customFormat="1" x14ac:dyDescent="0.25">
      <c r="A82" s="37" t="s">
        <v>673</v>
      </c>
      <c r="B82" s="39" t="s">
        <v>797</v>
      </c>
      <c r="C82" s="37" t="s">
        <v>798</v>
      </c>
      <c r="D82" s="37" t="s">
        <v>799</v>
      </c>
      <c r="E82" s="37" t="s">
        <v>800</v>
      </c>
      <c r="F82" s="37" t="s">
        <v>801</v>
      </c>
    </row>
    <row r="83" spans="1:7" s="37" customFormat="1" x14ac:dyDescent="0.25">
      <c r="A83" s="37" t="s">
        <v>673</v>
      </c>
      <c r="B83" s="37" t="s">
        <v>802</v>
      </c>
      <c r="C83" s="37" t="s">
        <v>803</v>
      </c>
      <c r="D83" s="37" t="s">
        <v>804</v>
      </c>
      <c r="E83" s="37" t="s">
        <v>805</v>
      </c>
      <c r="F83" s="37" t="s">
        <v>806</v>
      </c>
    </row>
    <row r="84" spans="1:7" s="37" customFormat="1" x14ac:dyDescent="0.25">
      <c r="A84" s="37" t="s">
        <v>807</v>
      </c>
      <c r="B84" s="37" t="s">
        <v>413</v>
      </c>
      <c r="C84" s="37" t="s">
        <v>414</v>
      </c>
      <c r="D84" s="37" t="s">
        <v>415</v>
      </c>
      <c r="E84" s="37" t="s">
        <v>416</v>
      </c>
      <c r="F84" s="37" t="s">
        <v>417</v>
      </c>
      <c r="G84" s="37" t="s">
        <v>808</v>
      </c>
    </row>
    <row r="85" spans="1:7" s="37" customFormat="1" x14ac:dyDescent="0.25">
      <c r="A85" s="37" t="s">
        <v>807</v>
      </c>
      <c r="B85" s="37" t="s">
        <v>468</v>
      </c>
      <c r="C85" s="37" t="s">
        <v>469</v>
      </c>
      <c r="D85" s="37" t="s">
        <v>470</v>
      </c>
      <c r="E85" s="37" t="s">
        <v>471</v>
      </c>
      <c r="F85" s="37" t="s">
        <v>472</v>
      </c>
      <c r="G85" s="37" t="s">
        <v>809</v>
      </c>
    </row>
    <row r="86" spans="1:7" s="37" customFormat="1" x14ac:dyDescent="0.25">
      <c r="A86" s="37" t="s">
        <v>807</v>
      </c>
      <c r="B86" s="37" t="s">
        <v>533</v>
      </c>
      <c r="C86" s="37" t="s">
        <v>534</v>
      </c>
      <c r="D86" s="37" t="s">
        <v>535</v>
      </c>
      <c r="E86" s="37" t="s">
        <v>536</v>
      </c>
      <c r="F86" s="37" t="s">
        <v>537</v>
      </c>
      <c r="G86" s="37" t="s">
        <v>810</v>
      </c>
    </row>
    <row r="87" spans="1:7" s="37" customFormat="1" x14ac:dyDescent="0.25">
      <c r="A87" s="37" t="s">
        <v>807</v>
      </c>
      <c r="B87" s="37" t="s">
        <v>588</v>
      </c>
      <c r="C87" s="37" t="s">
        <v>589</v>
      </c>
      <c r="D87" s="37" t="s">
        <v>590</v>
      </c>
      <c r="E87" s="37" t="s">
        <v>591</v>
      </c>
      <c r="F87" s="37" t="s">
        <v>592</v>
      </c>
      <c r="G87" s="37" t="s">
        <v>811</v>
      </c>
    </row>
    <row r="88" spans="1:7" s="37" customFormat="1" x14ac:dyDescent="0.25">
      <c r="A88" s="37" t="s">
        <v>807</v>
      </c>
      <c r="B88" s="37" t="s">
        <v>633</v>
      </c>
      <c r="C88" s="37" t="s">
        <v>634</v>
      </c>
      <c r="D88" s="37" t="s">
        <v>635</v>
      </c>
      <c r="E88" s="37" t="s">
        <v>636</v>
      </c>
      <c r="F88" s="37" t="s">
        <v>637</v>
      </c>
      <c r="G88" s="37" t="s">
        <v>812</v>
      </c>
    </row>
    <row r="89" spans="1:7" s="37" customFormat="1" x14ac:dyDescent="0.25">
      <c r="A89" s="37" t="s">
        <v>807</v>
      </c>
      <c r="B89" s="37" t="s">
        <v>673</v>
      </c>
      <c r="C89" s="37" t="s">
        <v>813</v>
      </c>
      <c r="D89" s="37" t="s">
        <v>814</v>
      </c>
      <c r="E89" s="37" t="s">
        <v>815</v>
      </c>
      <c r="F89" s="37" t="s">
        <v>816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I8" sqref="I8"/>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92</v>
      </c>
    </row>
    <row r="2" spans="1:13" s="40" customFormat="1" x14ac:dyDescent="0.25">
      <c r="A2" s="40" t="s">
        <v>817</v>
      </c>
      <c r="C2" s="40" t="s">
        <v>413</v>
      </c>
      <c r="E2" s="40" t="s">
        <v>468</v>
      </c>
      <c r="G2" s="40" t="s">
        <v>533</v>
      </c>
      <c r="I2" s="40" t="s">
        <v>588</v>
      </c>
      <c r="K2" s="40" t="s">
        <v>633</v>
      </c>
      <c r="M2" s="40" t="s">
        <v>673</v>
      </c>
    </row>
    <row r="3" spans="1:13" x14ac:dyDescent="0.25">
      <c r="A3" t="s">
        <v>90</v>
      </c>
      <c r="C3" t="s">
        <v>92</v>
      </c>
      <c r="E3" t="s">
        <v>92</v>
      </c>
      <c r="G3" t="s">
        <v>92</v>
      </c>
      <c r="I3" t="s">
        <v>92</v>
      </c>
      <c r="K3" t="s">
        <v>92</v>
      </c>
      <c r="M3" t="s">
        <v>92</v>
      </c>
    </row>
    <row r="4" spans="1:13" x14ac:dyDescent="0.25">
      <c r="A4" t="s">
        <v>413</v>
      </c>
      <c r="C4" t="s">
        <v>413</v>
      </c>
      <c r="E4" t="s">
        <v>468</v>
      </c>
      <c r="G4" t="s">
        <v>533</v>
      </c>
      <c r="I4" t="s">
        <v>588</v>
      </c>
      <c r="K4" t="s">
        <v>633</v>
      </c>
      <c r="M4" t="s">
        <v>823</v>
      </c>
    </row>
    <row r="5" spans="1:13" x14ac:dyDescent="0.25">
      <c r="A5" t="s">
        <v>468</v>
      </c>
      <c r="C5" t="s">
        <v>418</v>
      </c>
      <c r="E5" t="s">
        <v>473</v>
      </c>
      <c r="G5" t="s">
        <v>538</v>
      </c>
      <c r="I5" t="s">
        <v>593</v>
      </c>
      <c r="K5" t="s">
        <v>638</v>
      </c>
      <c r="M5" t="s">
        <v>674</v>
      </c>
    </row>
    <row r="6" spans="1:13" x14ac:dyDescent="0.25">
      <c r="A6" t="s">
        <v>533</v>
      </c>
      <c r="C6" t="s">
        <v>423</v>
      </c>
      <c r="E6" t="s">
        <v>508</v>
      </c>
      <c r="G6" t="s">
        <v>543</v>
      </c>
      <c r="I6" t="s">
        <v>598</v>
      </c>
      <c r="K6" t="s">
        <v>643</v>
      </c>
      <c r="M6" t="s">
        <v>679</v>
      </c>
    </row>
    <row r="7" spans="1:13" x14ac:dyDescent="0.25">
      <c r="A7" t="s">
        <v>588</v>
      </c>
      <c r="C7" s="19" t="s">
        <v>428</v>
      </c>
      <c r="E7" t="s">
        <v>513</v>
      </c>
      <c r="G7" t="s">
        <v>548</v>
      </c>
      <c r="I7" t="s">
        <v>603</v>
      </c>
      <c r="K7" s="19" t="s">
        <v>648</v>
      </c>
      <c r="M7" t="s">
        <v>684</v>
      </c>
    </row>
    <row r="8" spans="1:13" x14ac:dyDescent="0.25">
      <c r="A8" t="s">
        <v>633</v>
      </c>
      <c r="C8" s="19" t="s">
        <v>433</v>
      </c>
      <c r="E8" t="s">
        <v>478</v>
      </c>
      <c r="G8" t="s">
        <v>553</v>
      </c>
      <c r="I8" t="s">
        <v>825</v>
      </c>
      <c r="K8" t="s">
        <v>653</v>
      </c>
      <c r="M8" t="s">
        <v>689</v>
      </c>
    </row>
    <row r="9" spans="1:13" x14ac:dyDescent="0.25">
      <c r="A9" t="s">
        <v>673</v>
      </c>
      <c r="C9" s="19" t="s">
        <v>438</v>
      </c>
      <c r="E9" s="19" t="s">
        <v>483</v>
      </c>
      <c r="G9" s="19" t="s">
        <v>558</v>
      </c>
      <c r="I9" t="s">
        <v>608</v>
      </c>
      <c r="K9" t="s">
        <v>658</v>
      </c>
      <c r="M9" s="19" t="s">
        <v>694</v>
      </c>
    </row>
    <row r="10" spans="1:13" x14ac:dyDescent="0.25">
      <c r="C10" s="19" t="s">
        <v>443</v>
      </c>
      <c r="E10" s="19" t="s">
        <v>488</v>
      </c>
      <c r="G10" s="19" t="s">
        <v>563</v>
      </c>
      <c r="I10" t="s">
        <v>613</v>
      </c>
      <c r="K10" t="s">
        <v>663</v>
      </c>
      <c r="M10" s="19" t="s">
        <v>699</v>
      </c>
    </row>
    <row r="11" spans="1:13" x14ac:dyDescent="0.25">
      <c r="C11" s="19" t="s">
        <v>448</v>
      </c>
      <c r="E11" s="19" t="s">
        <v>493</v>
      </c>
      <c r="G11" t="s">
        <v>568</v>
      </c>
      <c r="I11" t="s">
        <v>618</v>
      </c>
      <c r="K11" t="s">
        <v>668</v>
      </c>
      <c r="M11" s="19" t="s">
        <v>704</v>
      </c>
    </row>
    <row r="12" spans="1:13" x14ac:dyDescent="0.25">
      <c r="C12" s="19" t="s">
        <v>453</v>
      </c>
      <c r="E12" s="19" t="s">
        <v>498</v>
      </c>
      <c r="G12" t="s">
        <v>573</v>
      </c>
      <c r="M12" s="19" t="s">
        <v>709</v>
      </c>
    </row>
    <row r="13" spans="1:13" x14ac:dyDescent="0.25">
      <c r="C13" s="19" t="s">
        <v>458</v>
      </c>
      <c r="E13" s="19" t="s">
        <v>503</v>
      </c>
      <c r="G13" t="s">
        <v>583</v>
      </c>
      <c r="M13" s="19" t="s">
        <v>714</v>
      </c>
    </row>
    <row r="14" spans="1:13" x14ac:dyDescent="0.25">
      <c r="C14" t="s">
        <v>463</v>
      </c>
      <c r="E14" t="s">
        <v>523</v>
      </c>
      <c r="G14" t="s">
        <v>578</v>
      </c>
      <c r="M14" t="s">
        <v>719</v>
      </c>
    </row>
    <row r="15" spans="1:13" x14ac:dyDescent="0.25">
      <c r="E15" t="s">
        <v>518</v>
      </c>
      <c r="M15" s="19" t="s">
        <v>724</v>
      </c>
    </row>
    <row r="16" spans="1:13" x14ac:dyDescent="0.25">
      <c r="E16" t="s">
        <v>528</v>
      </c>
      <c r="M16" t="s">
        <v>782</v>
      </c>
    </row>
    <row r="17" spans="13:13" x14ac:dyDescent="0.25">
      <c r="M17" t="s">
        <v>729</v>
      </c>
    </row>
    <row r="18" spans="13:13" x14ac:dyDescent="0.25">
      <c r="M18" t="s">
        <v>734</v>
      </c>
    </row>
    <row r="19" spans="13:13" x14ac:dyDescent="0.25">
      <c r="M19" s="19" t="s">
        <v>739</v>
      </c>
    </row>
    <row r="20" spans="13:13" x14ac:dyDescent="0.25">
      <c r="M20" s="19" t="s">
        <v>744</v>
      </c>
    </row>
    <row r="21" spans="13:13" x14ac:dyDescent="0.25">
      <c r="M21" t="s">
        <v>747</v>
      </c>
    </row>
    <row r="22" spans="13:13" x14ac:dyDescent="0.25">
      <c r="M22" s="19" t="s">
        <v>752</v>
      </c>
    </row>
    <row r="23" spans="13:13" x14ac:dyDescent="0.25">
      <c r="M23" t="s">
        <v>757</v>
      </c>
    </row>
    <row r="24" spans="13:13" x14ac:dyDescent="0.25">
      <c r="M24" s="19" t="s">
        <v>762</v>
      </c>
    </row>
    <row r="25" spans="13:13" x14ac:dyDescent="0.25">
      <c r="M25" t="s">
        <v>818</v>
      </c>
    </row>
    <row r="26" spans="13:13" x14ac:dyDescent="0.25">
      <c r="M26" t="s">
        <v>767</v>
      </c>
    </row>
    <row r="27" spans="13:13" x14ac:dyDescent="0.25">
      <c r="M27" t="s">
        <v>819</v>
      </c>
    </row>
    <row r="28" spans="13:13" x14ac:dyDescent="0.25">
      <c r="M28" t="s">
        <v>772</v>
      </c>
    </row>
    <row r="29" spans="13:13" x14ac:dyDescent="0.25">
      <c r="M29" t="s">
        <v>792</v>
      </c>
    </row>
    <row r="30" spans="13:13" x14ac:dyDescent="0.25">
      <c r="M30" s="19" t="s">
        <v>797</v>
      </c>
    </row>
    <row r="31" spans="13:13" x14ac:dyDescent="0.25">
      <c r="M31" t="s">
        <v>787</v>
      </c>
    </row>
    <row r="32" spans="13:13" x14ac:dyDescent="0.25">
      <c r="M32" t="s">
        <v>802</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6" ma:contentTypeDescription="Create a new document." ma:contentTypeScope="" ma:versionID="e2b62e3dad3aa66154edcc250fff6f83">
  <xsd:schema xmlns:xsd="http://www.w3.org/2001/XMLSchema" xmlns:xs="http://www.w3.org/2001/XMLSchema" xmlns:p="http://schemas.microsoft.com/office/2006/metadata/properties" xmlns:ns1="http://schemas.microsoft.com/sharepoint/v3" xmlns:ns2="56c7aab3-81b5-44ad-ad72-57c916b76c08" xmlns:ns3="e269b097-0687-4382-95a6-d1187d84b2a1" targetNamespace="http://schemas.microsoft.com/office/2006/metadata/properties" ma:root="true" ma:fieldsID="011d91587355973a1215416e9f263423" ns1:_="" ns2:_="" ns3:_="">
    <xsd:import namespace="http://schemas.microsoft.com/sharepoint/v3"/>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7D7UTFFHD354-1258763940-42583</_dlc_DocId>
    <_dlc_DocIdUrl xmlns="56c7aab3-81b5-44ad-ad72-57c916b76c08">
      <Url>https://sotonac.sharepoint.com/teams/PublicDocuments/_layouts/15/DocIdRedir.aspx?ID=7D7UTFFHD354-1258763940-42583</Url>
      <Description>7D7UTFFHD354-1258763940-42583</Description>
    </_dlc_DocIdUrl>
  </documentManagement>
</p:properties>
</file>

<file path=customXml/itemProps1.xml><?xml version="1.0" encoding="utf-8"?>
<ds:datastoreItem xmlns:ds="http://schemas.openxmlformats.org/officeDocument/2006/customXml" ds:itemID="{33A8E820-59CC-4068-8F57-9DFE7563D377}"/>
</file>

<file path=customXml/itemProps2.xml><?xml version="1.0" encoding="utf-8"?>
<ds:datastoreItem xmlns:ds="http://schemas.openxmlformats.org/officeDocument/2006/customXml" ds:itemID="{A95DA6A5-546F-4B48-A2BB-CE97A43038C8}"/>
</file>

<file path=customXml/itemProps3.xml><?xml version="1.0" encoding="utf-8"?>
<ds:datastoreItem xmlns:ds="http://schemas.openxmlformats.org/officeDocument/2006/customXml" ds:itemID="{900D5E54-0FFD-481F-A635-BFFBFADCBD85}">
  <ds:schemaRefs>
    <ds:schemaRef ds:uri="http://schemas.microsoft.com/sharepoint/v3/contenttype/forms"/>
  </ds:schemaRefs>
</ds:datastoreItem>
</file>

<file path=customXml/itemProps4.xml><?xml version="1.0" encoding="utf-8"?>
<ds:datastoreItem xmlns:ds="http://schemas.openxmlformats.org/officeDocument/2006/customXml" ds:itemID="{AC43C41E-4833-483E-BC5C-100F4554B71A}">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47049e72-2a7e-4ca5-865c-acf3f6bb3458"/>
    <ds:schemaRef ds:uri="http://schemas.microsoft.com/sharepoint/v4"/>
    <ds:schemaRef ds:uri="e4a1c88d-b5eb-42cd-bda4-6fd5c079ddd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Output Demonstrator</vt:lpstr>
      <vt:lpstr>Types</vt:lpstr>
      <vt:lpstr>Bucket Posts</vt:lpstr>
      <vt:lpstr>Departments</vt:lpstr>
      <vt:lpstr>AcademicSupport</vt:lpstr>
      <vt:lpstr>AdministrativeOtherWork</vt:lpstr>
      <vt:lpstr>ArtsandHumanities</vt:lpstr>
      <vt:lpstr>ArtsonCampus</vt:lpstr>
      <vt:lpstr>BankHolidays</vt:lpstr>
      <vt:lpstr>Bucket</vt:lpstr>
      <vt:lpstr>CateringWork</vt:lpstr>
      <vt:lpstr>ClaimPeriods</vt:lpstr>
      <vt:lpstr>ClaimPeriodsList</vt:lpstr>
      <vt:lpstr>CleaningWork</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2025-07-29T10:12:47Z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a8f15585-a452-4ede-ae47-c83d963cae53</vt:lpwstr>
  </property>
</Properties>
</file>